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2"/>
  </bookViews>
  <sheets>
    <sheet name="Title" sheetId="1" r:id="rId1"/>
    <sheet name="Calculator" sheetId="2" r:id="rId2"/>
    <sheet name="Example" sheetId="3" r:id="rId3"/>
  </sheets>
  <externalReferences>
    <externalReference r:id="rId6"/>
    <externalReference r:id="rId7"/>
  </externalReferences>
  <definedNames>
    <definedName name="perpound" localSheetId="1">#REF!</definedName>
    <definedName name="perpound" localSheetId="2">#REF!</definedName>
    <definedName name="perpound" localSheetId="0">'[1]Calculations'!#REF!</definedName>
    <definedName name="perpound">'[1]Calculations'!#REF!</definedName>
    <definedName name="vvv">'[2]Calculations'!#REF!</definedName>
  </definedNames>
  <calcPr fullCalcOnLoad="1"/>
</workbook>
</file>

<file path=xl/sharedStrings.xml><?xml version="1.0" encoding="utf-8"?>
<sst xmlns="http://schemas.openxmlformats.org/spreadsheetml/2006/main" count="199" uniqueCount="70">
  <si>
    <t>Cost per Pound of Purchased Nutrient</t>
  </si>
  <si>
    <t>Calculated Values</t>
  </si>
  <si>
    <t>FEED AVAILABILITY</t>
  </si>
  <si>
    <t>Corn yield</t>
  </si>
  <si>
    <t>bu/ac</t>
  </si>
  <si>
    <t>$</t>
  </si>
  <si>
    <t>Cost per acre</t>
  </si>
  <si>
    <t>per acre</t>
  </si>
  <si>
    <t>Total CS lease</t>
  </si>
  <si>
    <t>Total number of animals</t>
  </si>
  <si>
    <t>head</t>
  </si>
  <si>
    <t>days</t>
  </si>
  <si>
    <t>AUMs needed</t>
  </si>
  <si>
    <t>Acres rented</t>
  </si>
  <si>
    <t>acres</t>
  </si>
  <si>
    <t>Acres needed</t>
  </si>
  <si>
    <t>Cost per Pound of Available Nutrient</t>
  </si>
  <si>
    <t>NUTRITION</t>
  </si>
  <si>
    <t>Percent crude protein (on a DM basis)</t>
  </si>
  <si>
    <t>Percent TDN (on a DM basis)</t>
  </si>
  <si>
    <t>Stalk harvest efficiency (50% Recommended)</t>
  </si>
  <si>
    <t>Available DM</t>
  </si>
  <si>
    <t>Cost per Pound With Cattle Hauling</t>
  </si>
  <si>
    <t>Average animal weight</t>
  </si>
  <si>
    <t>TRANSPORTATION</t>
  </si>
  <si>
    <t>Cattle transportation distance (ranch to corn field)</t>
  </si>
  <si>
    <t>miles</t>
  </si>
  <si>
    <t>Transportation cost per loaded mile</t>
  </si>
  <si>
    <t>per mile</t>
  </si>
  <si>
    <t>Cost per head</t>
  </si>
  <si>
    <t>DM/AUM</t>
  </si>
  <si>
    <t>Animals per load</t>
  </si>
  <si>
    <t>CARE &amp; SUPERVISION</t>
  </si>
  <si>
    <t>How far to check cattle (one way)</t>
  </si>
  <si>
    <t>Cost per Pound of Nutrient Consumed</t>
  </si>
  <si>
    <t>Transportation cost per mile to check cattle</t>
  </si>
  <si>
    <t>Other charges (labor) per visit</t>
  </si>
  <si>
    <t>Number of supervisory visits</t>
  </si>
  <si>
    <r>
      <t xml:space="preserve">per pound of </t>
    </r>
    <r>
      <rPr>
        <b/>
        <sz val="10"/>
        <rFont val="Arial"/>
        <family val="2"/>
      </rPr>
      <t>Crude Protein</t>
    </r>
  </si>
  <si>
    <r>
      <t xml:space="preserve">per pound of </t>
    </r>
    <r>
      <rPr>
        <b/>
        <sz val="10"/>
        <rFont val="Arial"/>
        <family val="2"/>
      </rPr>
      <t>TDN</t>
    </r>
  </si>
  <si>
    <r>
      <t xml:space="preserve">per pound of </t>
    </r>
    <r>
      <rPr>
        <b/>
        <sz val="10"/>
        <rFont val="Arial"/>
        <family val="2"/>
      </rPr>
      <t>DM</t>
    </r>
  </si>
  <si>
    <t>=</t>
  </si>
  <si>
    <t>Grand Total</t>
  </si>
  <si>
    <t>+</t>
  </si>
  <si>
    <t>Corn Stalk Inputs</t>
  </si>
  <si>
    <t>Days on corn stalks</t>
  </si>
  <si>
    <t>Written by</t>
  </si>
  <si>
    <t>Matt Stockton</t>
  </si>
  <si>
    <t>Roger Wilson</t>
  </si>
  <si>
    <t>University of Nebraska - West Central Research and Extension Center</t>
  </si>
  <si>
    <t>North Platte, NE  69101</t>
  </si>
  <si>
    <t>Aaron Stalker</t>
  </si>
  <si>
    <t xml:space="preserve"> agmanagerstools.com  or  agmanagerstools.info</t>
  </si>
  <si>
    <t>Corn Stalk Grazing Cow-Q-Lator</t>
  </si>
  <si>
    <t>Total transportation</t>
  </si>
  <si>
    <t>Cost / trip / truck</t>
  </si>
  <si>
    <t>Cost per visit</t>
  </si>
  <si>
    <t>Total</t>
  </si>
  <si>
    <t>Costs Summary</t>
  </si>
  <si>
    <t>Category Overall Total Costs</t>
  </si>
  <si>
    <t>Category Total Per Head Costs</t>
  </si>
  <si>
    <t>Category Per Head Per Day Costs</t>
  </si>
  <si>
    <t>Stalk Rental</t>
  </si>
  <si>
    <t>lbs DM / acre</t>
  </si>
  <si>
    <t>/ animal / day</t>
  </si>
  <si>
    <t>Cost / animal</t>
  </si>
  <si>
    <t>Cost / visit</t>
  </si>
  <si>
    <t>Feed</t>
  </si>
  <si>
    <t>Transport</t>
  </si>
  <si>
    <t>Care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</si>
</sst>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#,##0.0_);\(#,##0.0\)"/>
    <numFmt numFmtId="171" formatCode="#,##0.000_);\(#,##0.000\)"/>
    <numFmt numFmtId="172" formatCode="#,##0.0000_);\(#,##0.0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0"/>
    <numFmt numFmtId="177" formatCode="0.000"/>
    <numFmt numFmtId="178" formatCode="0.00000"/>
    <numFmt numFmtId="179" formatCode="0.0000000"/>
    <numFmt numFmtId="180" formatCode="0.000000"/>
    <numFmt numFmtId="181" formatCode="_(* #,##0.0000_);_(* \(#,##0.0000\);_(* &quot;-&quot;??_);_(@_)"/>
    <numFmt numFmtId="182" formatCode="_(* #,##0.00000_);_(* \(#,##0.00000\);_(* &quot;-&quot;??_);_(@_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&quot;$&quot;#,##0.00"/>
    <numFmt numFmtId="186" formatCode="&quot;$&quot;#,##0.0"/>
    <numFmt numFmtId="187" formatCode="&quot;$&quot;#,##0"/>
    <numFmt numFmtId="188" formatCode="&quot;$&quot;#,##0.000"/>
    <numFmt numFmtId="189" formatCode="&quot;$&quot;#,##0.000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48"/>
      <color indexed="12"/>
      <name val="Arial Rounded MT Bold"/>
      <family val="2"/>
    </font>
    <font>
      <sz val="24"/>
      <color indexed="12"/>
      <name val="Arial Rounded MT Bold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b/>
      <sz val="16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/>
    </xf>
    <xf numFmtId="0" fontId="5" fillId="34" borderId="0" xfId="0" applyFont="1" applyFill="1" applyBorder="1" applyAlignment="1" applyProtection="1">
      <alignment/>
      <protection locked="0"/>
    </xf>
    <xf numFmtId="0" fontId="6" fillId="35" borderId="12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 horizontal="center"/>
    </xf>
    <xf numFmtId="176" fontId="6" fillId="35" borderId="20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5" xfId="0" applyFill="1" applyBorder="1" applyAlignment="1">
      <alignment/>
    </xf>
    <xf numFmtId="0" fontId="5" fillId="0" borderId="20" xfId="0" applyFont="1" applyFill="1" applyBorder="1" applyAlignment="1" applyProtection="1">
      <alignment/>
      <protection locked="0"/>
    </xf>
    <xf numFmtId="187" fontId="6" fillId="35" borderId="12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177" fontId="6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2" fontId="0" fillId="33" borderId="0" xfId="0" applyNumberFormat="1" applyFill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177" fontId="0" fillId="35" borderId="22" xfId="0" applyNumberFormat="1" applyFill="1" applyBorder="1" applyAlignment="1">
      <alignment/>
    </xf>
    <xf numFmtId="0" fontId="0" fillId="35" borderId="23" xfId="0" applyFill="1" applyBorder="1" applyAlignment="1">
      <alignment/>
    </xf>
    <xf numFmtId="0" fontId="0" fillId="34" borderId="12" xfId="0" applyFill="1" applyBorder="1" applyAlignment="1">
      <alignment/>
    </xf>
    <xf numFmtId="177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9" xfId="0" applyFill="1" applyBorder="1" applyAlignment="1">
      <alignment vertical="center" textRotation="90" wrapText="1"/>
    </xf>
    <xf numFmtId="177" fontId="0" fillId="35" borderId="17" xfId="0" applyNumberFormat="1" applyFill="1" applyBorder="1" applyAlignment="1">
      <alignment/>
    </xf>
    <xf numFmtId="0" fontId="5" fillId="34" borderId="13" xfId="0" applyFont="1" applyFill="1" applyBorder="1" applyAlignment="1">
      <alignment/>
    </xf>
    <xf numFmtId="0" fontId="0" fillId="34" borderId="25" xfId="0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4" borderId="20" xfId="0" applyFill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4" borderId="19" xfId="0" applyFill="1" applyBorder="1" applyAlignment="1">
      <alignment/>
    </xf>
    <xf numFmtId="0" fontId="5" fillId="0" borderId="27" xfId="0" applyFont="1" applyFill="1" applyBorder="1" applyAlignment="1" applyProtection="1">
      <alignment/>
      <protection locked="0"/>
    </xf>
    <xf numFmtId="2" fontId="5" fillId="0" borderId="20" xfId="0" applyNumberFormat="1" applyFont="1" applyFill="1" applyBorder="1" applyAlignment="1" applyProtection="1">
      <alignment/>
      <protection locked="0"/>
    </xf>
    <xf numFmtId="2" fontId="7" fillId="35" borderId="24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5" fillId="34" borderId="22" xfId="0" applyFont="1" applyFill="1" applyBorder="1" applyAlignment="1" applyProtection="1">
      <alignment/>
      <protection locked="0"/>
    </xf>
    <xf numFmtId="0" fontId="0" fillId="34" borderId="23" xfId="0" applyFill="1" applyBorder="1" applyAlignment="1">
      <alignment/>
    </xf>
    <xf numFmtId="0" fontId="8" fillId="35" borderId="0" xfId="0" applyFont="1" applyFill="1" applyBorder="1" applyAlignment="1">
      <alignment horizontal="right"/>
    </xf>
    <xf numFmtId="187" fontId="9" fillId="35" borderId="0" xfId="0" applyNumberFormat="1" applyFont="1" applyFill="1" applyBorder="1" applyAlignment="1">
      <alignment/>
    </xf>
    <xf numFmtId="185" fontId="9" fillId="35" borderId="0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5" xfId="0" applyFill="1" applyBorder="1" applyAlignment="1">
      <alignment horizontal="right"/>
    </xf>
    <xf numFmtId="2" fontId="5" fillId="34" borderId="25" xfId="0" applyNumberFormat="1" applyFont="1" applyFill="1" applyBorder="1" applyAlignment="1" applyProtection="1">
      <alignment/>
      <protection locked="0"/>
    </xf>
    <xf numFmtId="168" fontId="5" fillId="0" borderId="0" xfId="59" applyNumberFormat="1" applyFont="1" applyFill="1" applyBorder="1" applyAlignment="1" applyProtection="1">
      <alignment/>
      <protection locked="0"/>
    </xf>
    <xf numFmtId="168" fontId="5" fillId="34" borderId="0" xfId="59" applyNumberFormat="1" applyFont="1" applyFill="1" applyBorder="1" applyAlignment="1" applyProtection="1">
      <alignment/>
      <protection locked="0"/>
    </xf>
    <xf numFmtId="3" fontId="6" fillId="35" borderId="12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11" fillId="35" borderId="18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 applyProtection="1">
      <alignment/>
      <protection locked="0"/>
    </xf>
    <xf numFmtId="0" fontId="0" fillId="35" borderId="18" xfId="0" applyFont="1" applyFill="1" applyBorder="1" applyAlignment="1">
      <alignment/>
    </xf>
    <xf numFmtId="0" fontId="0" fillId="34" borderId="20" xfId="0" applyFill="1" applyBorder="1" applyAlignment="1">
      <alignment horizontal="right"/>
    </xf>
    <xf numFmtId="0" fontId="5" fillId="34" borderId="20" xfId="0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0" fontId="5" fillId="34" borderId="25" xfId="0" applyFont="1" applyFill="1" applyBorder="1" applyAlignment="1" applyProtection="1">
      <alignment/>
      <protection locked="0"/>
    </xf>
    <xf numFmtId="2" fontId="5" fillId="34" borderId="0" xfId="0" applyNumberFormat="1" applyFont="1" applyFill="1" applyBorder="1" applyAlignment="1" applyProtection="1">
      <alignment/>
      <protection locked="0"/>
    </xf>
    <xf numFmtId="0" fontId="0" fillId="34" borderId="18" xfId="0" applyFill="1" applyBorder="1" applyAlignment="1">
      <alignment/>
    </xf>
    <xf numFmtId="0" fontId="8" fillId="35" borderId="0" xfId="0" applyFont="1" applyFill="1" applyBorder="1" applyAlignment="1">
      <alignment horizontal="right" wrapText="1"/>
    </xf>
    <xf numFmtId="0" fontId="8" fillId="35" borderId="0" xfId="0" applyFont="1" applyFill="1" applyBorder="1" applyAlignment="1" quotePrefix="1">
      <alignment horizontal="center" vertical="center" wrapText="1"/>
    </xf>
    <xf numFmtId="0" fontId="8" fillId="35" borderId="0" xfId="0" applyFont="1" applyFill="1" applyBorder="1" applyAlignment="1">
      <alignment horizontal="center" wrapText="1"/>
    </xf>
    <xf numFmtId="187" fontId="9" fillId="35" borderId="0" xfId="42" applyNumberFormat="1" applyFont="1" applyFill="1" applyBorder="1" applyAlignment="1">
      <alignment horizontal="center"/>
    </xf>
    <xf numFmtId="187" fontId="9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85" fontId="9" fillId="35" borderId="0" xfId="42" applyNumberFormat="1" applyFont="1" applyFill="1" applyBorder="1" applyAlignment="1">
      <alignment horizontal="center"/>
    </xf>
    <xf numFmtId="185" fontId="9" fillId="35" borderId="0" xfId="0" applyNumberFormat="1" applyFont="1" applyFill="1" applyBorder="1" applyAlignment="1">
      <alignment horizontal="center"/>
    </xf>
    <xf numFmtId="187" fontId="10" fillId="35" borderId="12" xfId="0" applyNumberFormat="1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13" fillId="34" borderId="0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 horizontal="center"/>
    </xf>
    <xf numFmtId="1" fontId="5" fillId="36" borderId="25" xfId="0" applyNumberFormat="1" applyFont="1" applyFill="1" applyBorder="1" applyAlignment="1" applyProtection="1">
      <alignment/>
      <protection locked="0"/>
    </xf>
    <xf numFmtId="175" fontId="5" fillId="0" borderId="0" xfId="42" applyNumberFormat="1" applyFont="1" applyFill="1" applyBorder="1" applyAlignment="1" applyProtection="1">
      <alignment/>
      <protection locked="0"/>
    </xf>
    <xf numFmtId="175" fontId="6" fillId="35" borderId="12" xfId="42" applyNumberFormat="1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18" xfId="0" applyFont="1" applyFill="1" applyBorder="1" applyAlignment="1">
      <alignment/>
    </xf>
    <xf numFmtId="0" fontId="0" fillId="37" borderId="12" xfId="0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6" xfId="0" applyFill="1" applyBorder="1" applyAlignment="1">
      <alignment/>
    </xf>
    <xf numFmtId="0" fontId="7" fillId="34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7" fillId="35" borderId="19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7" fillId="35" borderId="15" xfId="0" applyFont="1" applyFill="1" applyBorder="1" applyAlignment="1">
      <alignment/>
    </xf>
    <xf numFmtId="0" fontId="17" fillId="33" borderId="0" xfId="0" applyFont="1" applyFill="1" applyAlignment="1">
      <alignment/>
    </xf>
    <xf numFmtId="187" fontId="6" fillId="35" borderId="24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56" fillId="33" borderId="0" xfId="0" applyFont="1" applyFill="1" applyAlignment="1">
      <alignment/>
    </xf>
    <xf numFmtId="191" fontId="6" fillId="35" borderId="12" xfId="44" applyNumberFormat="1" applyFont="1" applyFill="1" applyBorder="1" applyAlignment="1">
      <alignment/>
    </xf>
    <xf numFmtId="44" fontId="6" fillId="35" borderId="24" xfId="44" applyNumberFormat="1" applyFont="1" applyFill="1" applyBorder="1" applyAlignment="1">
      <alignment/>
    </xf>
    <xf numFmtId="44" fontId="10" fillId="35" borderId="24" xfId="0" applyNumberFormat="1" applyFont="1" applyFill="1" applyBorder="1" applyAlignment="1">
      <alignment/>
    </xf>
    <xf numFmtId="44" fontId="6" fillId="35" borderId="12" xfId="44" applyNumberFormat="1" applyFont="1" applyFill="1" applyBorder="1" applyAlignment="1">
      <alignment/>
    </xf>
    <xf numFmtId="44" fontId="10" fillId="35" borderId="12" xfId="0" applyNumberFormat="1" applyFont="1" applyFill="1" applyBorder="1" applyAlignment="1">
      <alignment/>
    </xf>
    <xf numFmtId="176" fontId="6" fillId="35" borderId="20" xfId="0" applyNumberFormat="1" applyFont="1" applyFill="1" applyBorder="1" applyAlignment="1">
      <alignment horizontal="right"/>
    </xf>
    <xf numFmtId="187" fontId="8" fillId="35" borderId="0" xfId="0" applyNumberFormat="1" applyFont="1" applyFill="1" applyBorder="1" applyAlignment="1" quotePrefix="1">
      <alignment horizontal="center"/>
    </xf>
    <xf numFmtId="187" fontId="8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43" fontId="8" fillId="35" borderId="0" xfId="42" applyFont="1" applyFill="1" applyBorder="1" applyAlignment="1" quotePrefix="1">
      <alignment horizontal="center"/>
    </xf>
    <xf numFmtId="185" fontId="8" fillId="35" borderId="0" xfId="42" applyNumberFormat="1" applyFont="1" applyFill="1" applyBorder="1" applyAlignment="1" quotePrefix="1">
      <alignment horizontal="center"/>
    </xf>
    <xf numFmtId="185" fontId="8" fillId="35" borderId="0" xfId="0" applyNumberFormat="1" applyFont="1" applyFill="1" applyBorder="1" applyAlignment="1" quotePrefix="1">
      <alignment horizontal="center"/>
    </xf>
    <xf numFmtId="0" fontId="8" fillId="35" borderId="0" xfId="0" applyFont="1" applyFill="1" applyBorder="1" applyAlignment="1" quotePrefix="1">
      <alignment horizontal="center" vertical="center"/>
    </xf>
    <xf numFmtId="0" fontId="0" fillId="34" borderId="19" xfId="0" applyFill="1" applyBorder="1" applyAlignment="1">
      <alignment horizontal="center" vertical="center" textRotation="90" wrapText="1"/>
    </xf>
    <xf numFmtId="0" fontId="0" fillId="34" borderId="36" xfId="0" applyFill="1" applyBorder="1" applyAlignment="1">
      <alignment horizontal="center" vertical="center" textRotation="90" wrapText="1"/>
    </xf>
    <xf numFmtId="0" fontId="5" fillId="34" borderId="17" xfId="0" applyFont="1" applyFill="1" applyBorder="1" applyAlignment="1">
      <alignment horizontal="center"/>
    </xf>
    <xf numFmtId="0" fontId="0" fillId="34" borderId="37" xfId="0" applyFill="1" applyBorder="1" applyAlignment="1">
      <alignment horizontal="center" vertical="center" textRotation="90" wrapText="1"/>
    </xf>
    <xf numFmtId="0" fontId="0" fillId="34" borderId="38" xfId="0" applyFill="1" applyBorder="1" applyAlignment="1">
      <alignment horizontal="center" vertical="center" textRotation="90" wrapText="1"/>
    </xf>
    <xf numFmtId="0" fontId="0" fillId="34" borderId="39" xfId="0" applyFill="1" applyBorder="1" applyAlignment="1">
      <alignment horizontal="center" vertical="center" textRotation="90" wrapText="1"/>
    </xf>
    <xf numFmtId="0" fontId="57" fillId="30" borderId="12" xfId="0" applyFont="1" applyFill="1" applyBorder="1" applyAlignment="1">
      <alignment horizontal="center" wrapText="1"/>
    </xf>
    <xf numFmtId="0" fontId="57" fillId="30" borderId="18" xfId="0" applyFont="1" applyFill="1" applyBorder="1" applyAlignment="1">
      <alignment horizontal="center" wrapText="1"/>
    </xf>
    <xf numFmtId="0" fontId="55" fillId="35" borderId="12" xfId="0" applyFont="1" applyFill="1" applyBorder="1" applyAlignment="1">
      <alignment horizontal="center"/>
    </xf>
    <xf numFmtId="0" fontId="55" fillId="35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</xdr:row>
      <xdr:rowOff>142875</xdr:rowOff>
    </xdr:from>
    <xdr:to>
      <xdr:col>2</xdr:col>
      <xdr:colOff>6124575</xdr:colOff>
      <xdr:row>10</xdr:row>
      <xdr:rowOff>9525</xdr:rowOff>
    </xdr:to>
    <xdr:pic>
      <xdr:nvPicPr>
        <xdr:cNvPr id="1" name="Picture 1" descr="Extlog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85775"/>
          <a:ext cx="6029325" cy="1162050"/>
        </a:xfrm>
        <a:prstGeom prst="rect">
          <a:avLst/>
        </a:prstGeom>
        <a:noFill/>
        <a:ln w="76200" cmpd="tri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wilson6\My%20Documents\Website\WC%20Ag%20Prices\Feed%20Cost%20Calcula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wilson6\My%20Documents\Website\WC%20Ag%20Prices\Feed%20Cost%20Calculator%20with%20Exa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 Cost Calculator"/>
      <sheetName val="Instructions"/>
      <sheetName val="F1"/>
      <sheetName val="F2"/>
      <sheetName val="F3"/>
      <sheetName val="F4"/>
      <sheetName val="F5"/>
      <sheetName val="F6"/>
      <sheetName val="F7"/>
      <sheetName val="F8"/>
      <sheetName val="F9"/>
      <sheetName val="Cornstalks (10)"/>
      <sheetName val="Calculations"/>
      <sheetName val="Per Pound"/>
      <sheetName val="Whole He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Instructions"/>
      <sheetName val="F1"/>
      <sheetName val="F2"/>
      <sheetName val="F3"/>
      <sheetName val="F4"/>
      <sheetName val="F5"/>
      <sheetName val="F6"/>
      <sheetName val="F7"/>
      <sheetName val="F8"/>
      <sheetName val="F9"/>
      <sheetName val="Cornstalks (10)"/>
      <sheetName val="Per Pound"/>
      <sheetName val="Whole Herd"/>
      <sheetName val="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92.140625" style="2" customWidth="1"/>
    <col min="4" max="16384" width="9.140625" style="2" customWidth="1"/>
  </cols>
  <sheetData>
    <row r="1" ht="13.5" thickBot="1"/>
    <row r="2" spans="2:4" ht="13.5" thickTop="1">
      <c r="B2" s="88"/>
      <c r="C2" s="89"/>
      <c r="D2" s="90"/>
    </row>
    <row r="3" spans="2:4" ht="12.75">
      <c r="B3" s="91"/>
      <c r="C3" s="7"/>
      <c r="D3" s="92"/>
    </row>
    <row r="4" spans="2:4" ht="12.75">
      <c r="B4" s="91"/>
      <c r="C4" s="7"/>
      <c r="D4" s="92"/>
    </row>
    <row r="5" spans="2:4" ht="12.75">
      <c r="B5" s="91"/>
      <c r="C5" s="7"/>
      <c r="D5" s="92"/>
    </row>
    <row r="6" spans="2:4" ht="12.75">
      <c r="B6" s="91"/>
      <c r="C6" s="7"/>
      <c r="D6" s="92"/>
    </row>
    <row r="7" spans="2:4" ht="12.75">
      <c r="B7" s="91"/>
      <c r="C7" s="7"/>
      <c r="D7" s="92"/>
    </row>
    <row r="8" spans="2:4" ht="12.75">
      <c r="B8" s="91"/>
      <c r="C8" s="7"/>
      <c r="D8" s="92"/>
    </row>
    <row r="9" spans="2:4" ht="12.75">
      <c r="B9" s="91"/>
      <c r="C9" s="7"/>
      <c r="D9" s="92"/>
    </row>
    <row r="10" spans="2:4" ht="12.75">
      <c r="B10" s="91"/>
      <c r="C10" s="7"/>
      <c r="D10" s="92"/>
    </row>
    <row r="11" spans="2:4" ht="12.75">
      <c r="B11" s="91"/>
      <c r="C11" s="7"/>
      <c r="D11" s="92"/>
    </row>
    <row r="12" spans="2:4" ht="12.75">
      <c r="B12" s="91"/>
      <c r="C12" s="7"/>
      <c r="D12" s="92"/>
    </row>
    <row r="13" spans="2:4" ht="114.75" customHeight="1">
      <c r="B13" s="91"/>
      <c r="C13" s="93" t="s">
        <v>53</v>
      </c>
      <c r="D13" s="92"/>
    </row>
    <row r="14" spans="2:4" ht="12.75">
      <c r="B14" s="91"/>
      <c r="C14" s="7"/>
      <c r="D14" s="92"/>
    </row>
    <row r="15" spans="2:4" ht="12.75">
      <c r="B15" s="91"/>
      <c r="C15" s="7"/>
      <c r="D15" s="92"/>
    </row>
    <row r="16" spans="2:4" ht="26.25">
      <c r="B16" s="91"/>
      <c r="C16" s="94" t="s">
        <v>46</v>
      </c>
      <c r="D16" s="92"/>
    </row>
    <row r="17" spans="2:4" ht="30">
      <c r="B17" s="91"/>
      <c r="C17" s="95" t="s">
        <v>47</v>
      </c>
      <c r="D17" s="92"/>
    </row>
    <row r="18" spans="2:4" ht="30">
      <c r="B18" s="91"/>
      <c r="C18" s="95" t="s">
        <v>48</v>
      </c>
      <c r="D18" s="92"/>
    </row>
    <row r="19" spans="2:4" ht="30">
      <c r="B19" s="91"/>
      <c r="C19" s="95" t="s">
        <v>51</v>
      </c>
      <c r="D19" s="92"/>
    </row>
    <row r="20" spans="2:4" ht="12.75">
      <c r="B20" s="91"/>
      <c r="C20" s="7"/>
      <c r="D20" s="92"/>
    </row>
    <row r="21" spans="2:4" ht="18">
      <c r="B21" s="91"/>
      <c r="C21" s="96" t="s">
        <v>49</v>
      </c>
      <c r="D21" s="92"/>
    </row>
    <row r="22" spans="2:4" ht="18">
      <c r="B22" s="91"/>
      <c r="C22" s="96" t="s">
        <v>50</v>
      </c>
      <c r="D22" s="92"/>
    </row>
    <row r="23" spans="2:4" ht="12.75">
      <c r="B23" s="91"/>
      <c r="C23" s="7"/>
      <c r="D23" s="92"/>
    </row>
    <row r="24" spans="2:4" ht="12.75">
      <c r="B24" s="91"/>
      <c r="C24" s="100" t="s">
        <v>52</v>
      </c>
      <c r="D24" s="92"/>
    </row>
    <row r="25" spans="2:4" ht="13.5" thickBot="1">
      <c r="B25" s="97"/>
      <c r="C25" s="98"/>
      <c r="D25" s="99"/>
    </row>
    <row r="26" spans="2:4" ht="13.5" thickTop="1">
      <c r="B26" s="37"/>
      <c r="C26" s="37"/>
      <c r="D26" s="37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47"/>
  <sheetViews>
    <sheetView showZeros="0" zoomScalePageLayoutView="0" workbookViewId="0" topLeftCell="A4">
      <selection activeCell="A1" sqref="A1"/>
    </sheetView>
  </sheetViews>
  <sheetFormatPr defaultColWidth="9.140625" defaultRowHeight="12.75"/>
  <cols>
    <col min="1" max="1" width="2.140625" style="2" customWidth="1"/>
    <col min="2" max="2" width="5.421875" style="2" customWidth="1"/>
    <col min="3" max="3" width="33.57421875" style="2" customWidth="1"/>
    <col min="4" max="4" width="11.7109375" style="2" customWidth="1"/>
    <col min="5" max="5" width="3.00390625" style="2" customWidth="1"/>
    <col min="6" max="6" width="14.421875" style="2" customWidth="1"/>
    <col min="7" max="7" width="1.7109375" style="2" customWidth="1"/>
    <col min="8" max="8" width="11.7109375" style="2" customWidth="1"/>
    <col min="9" max="9" width="3.57421875" style="2" customWidth="1"/>
    <col min="10" max="10" width="11.8515625" style="2" customWidth="1"/>
    <col min="11" max="11" width="16.57421875" style="2" customWidth="1"/>
    <col min="12" max="12" width="5.28125" style="2" customWidth="1"/>
    <col min="13" max="13" width="3.57421875" style="2" customWidth="1"/>
    <col min="14" max="14" width="2.7109375" style="2" customWidth="1"/>
    <col min="15" max="15" width="3.7109375" style="2" customWidth="1"/>
    <col min="16" max="17" width="9.140625" style="2" customWidth="1"/>
    <col min="18" max="18" width="15.140625" style="2" customWidth="1"/>
    <col min="19" max="19" width="2.7109375" style="2" customWidth="1"/>
    <col min="20" max="20" width="4.57421875" style="2" customWidth="1"/>
    <col min="21" max="21" width="19.28125" style="2" bestFit="1" customWidth="1"/>
    <col min="22" max="16384" width="9.140625" style="2" customWidth="1"/>
  </cols>
  <sheetData>
    <row r="1" spans="2:14" ht="24" thickBot="1">
      <c r="B1" s="113" t="s">
        <v>44</v>
      </c>
      <c r="N1" s="1" t="s">
        <v>0</v>
      </c>
    </row>
    <row r="2" spans="2:14" ht="12.75" customHeight="1" thickBot="1">
      <c r="B2" s="3"/>
      <c r="C2" s="61"/>
      <c r="D2" s="61"/>
      <c r="E2" s="61"/>
      <c r="F2" s="61"/>
      <c r="G2" s="61"/>
      <c r="H2" s="61"/>
      <c r="I2" s="61"/>
      <c r="J2" s="137" t="s">
        <v>1</v>
      </c>
      <c r="K2" s="137"/>
      <c r="L2" s="4"/>
      <c r="N2" s="1"/>
    </row>
    <row r="3" spans="2:19" ht="12.75" customHeight="1">
      <c r="B3" s="135" t="s">
        <v>2</v>
      </c>
      <c r="C3" s="42" t="s">
        <v>3</v>
      </c>
      <c r="D3" s="62"/>
      <c r="E3" s="62"/>
      <c r="F3" s="101"/>
      <c r="G3" s="63"/>
      <c r="H3" s="43" t="s">
        <v>4</v>
      </c>
      <c r="I3" s="43"/>
      <c r="J3" s="8">
        <f>IF(F3=0,0,((F3*38.2+429)*0.39))</f>
        <v>0</v>
      </c>
      <c r="K3" s="9" t="s">
        <v>63</v>
      </c>
      <c r="L3" s="10"/>
      <c r="N3" s="11"/>
      <c r="O3" s="12"/>
      <c r="P3" s="12"/>
      <c r="Q3" s="12"/>
      <c r="R3" s="12"/>
      <c r="S3" s="13"/>
    </row>
    <row r="4" spans="2:19" ht="12.75" customHeight="1">
      <c r="B4" s="135"/>
      <c r="C4" s="5"/>
      <c r="D4" s="7"/>
      <c r="E4" s="7"/>
      <c r="F4" s="14"/>
      <c r="G4" s="14"/>
      <c r="H4" s="7"/>
      <c r="I4" s="7"/>
      <c r="J4" s="15"/>
      <c r="K4" s="16"/>
      <c r="L4" s="10"/>
      <c r="N4" s="17"/>
      <c r="O4" s="127" t="s">
        <v>5</v>
      </c>
      <c r="P4" s="18">
        <f>IF(F18=0,0,IF(J13&gt;F13,"Error",P8/$F$18))</f>
        <v>0</v>
      </c>
      <c r="Q4" s="19" t="s">
        <v>38</v>
      </c>
      <c r="R4" s="19"/>
      <c r="S4" s="20"/>
    </row>
    <row r="5" spans="2:19" ht="12.75" customHeight="1">
      <c r="B5" s="135"/>
      <c r="C5" s="5" t="s">
        <v>20</v>
      </c>
      <c r="D5" s="7"/>
      <c r="E5" s="7"/>
      <c r="F5" s="64">
        <v>0.5</v>
      </c>
      <c r="G5" s="65"/>
      <c r="H5" s="7"/>
      <c r="I5" s="7"/>
      <c r="J5" s="66">
        <f>J3*F5</f>
        <v>0</v>
      </c>
      <c r="K5" s="16" t="s">
        <v>21</v>
      </c>
      <c r="L5" s="10"/>
      <c r="N5" s="17"/>
      <c r="O5" s="24"/>
      <c r="P5" s="25"/>
      <c r="Q5" s="26"/>
      <c r="R5" s="26"/>
      <c r="S5" s="20"/>
    </row>
    <row r="6" spans="2:19" ht="12.75" customHeight="1">
      <c r="B6" s="135"/>
      <c r="C6" s="5"/>
      <c r="D6" s="7"/>
      <c r="E6" s="7"/>
      <c r="F6" s="14"/>
      <c r="G6" s="14"/>
      <c r="H6" s="7"/>
      <c r="I6" s="7"/>
      <c r="J6" s="141">
        <f>IF($J$13&gt;$F$13,"Error! Acres rented is less than acres needed!","")</f>
      </c>
      <c r="K6" s="142"/>
      <c r="L6" s="10"/>
      <c r="N6" s="27"/>
      <c r="O6" s="127" t="s">
        <v>5</v>
      </c>
      <c r="P6" s="18">
        <f>IF(F20=0,0,IF(J13&gt;F13,"Error",P8/$F$20))</f>
        <v>0</v>
      </c>
      <c r="Q6" s="19" t="s">
        <v>39</v>
      </c>
      <c r="R6" s="19"/>
      <c r="S6" s="20"/>
    </row>
    <row r="7" spans="2:19" ht="12.75" customHeight="1">
      <c r="B7" s="135"/>
      <c r="C7" s="5" t="s">
        <v>9</v>
      </c>
      <c r="D7" s="7"/>
      <c r="E7" s="7"/>
      <c r="F7" s="102"/>
      <c r="G7" s="14"/>
      <c r="H7" s="7" t="s">
        <v>10</v>
      </c>
      <c r="I7" s="7"/>
      <c r="J7" s="141"/>
      <c r="K7" s="142"/>
      <c r="L7" s="10"/>
      <c r="M7" s="23"/>
      <c r="N7" s="27"/>
      <c r="O7" s="24"/>
      <c r="P7" s="25"/>
      <c r="Q7" s="26"/>
      <c r="R7" s="26"/>
      <c r="S7" s="20"/>
    </row>
    <row r="8" spans="2:19" ht="12.75" customHeight="1">
      <c r="B8" s="135"/>
      <c r="C8" s="5"/>
      <c r="D8" s="7"/>
      <c r="E8" s="7"/>
      <c r="F8" s="108">
        <f>IF($J$13&gt;$F$13,"Decrease number of animals to balance.","")</f>
      </c>
      <c r="G8" s="14"/>
      <c r="H8" s="7"/>
      <c r="I8" s="7"/>
      <c r="J8" s="141"/>
      <c r="K8" s="142"/>
      <c r="L8" s="10"/>
      <c r="M8" s="23"/>
      <c r="N8" s="27"/>
      <c r="O8" s="127" t="s">
        <v>5</v>
      </c>
      <c r="P8" s="18">
        <f>IF(J5=0,0,IF(J13&gt;F13,"Error",F15/J5))</f>
        <v>0</v>
      </c>
      <c r="Q8" s="19" t="s">
        <v>40</v>
      </c>
      <c r="R8" s="19"/>
      <c r="S8" s="20"/>
    </row>
    <row r="9" spans="2:57" ht="12.75" customHeight="1" thickBot="1">
      <c r="B9" s="135"/>
      <c r="C9" s="5" t="s">
        <v>23</v>
      </c>
      <c r="D9" s="29"/>
      <c r="E9" s="29"/>
      <c r="F9" s="69"/>
      <c r="G9" s="70"/>
      <c r="H9" s="29"/>
      <c r="I9" s="29"/>
      <c r="J9" s="141"/>
      <c r="K9" s="142"/>
      <c r="L9" s="10"/>
      <c r="N9" s="31"/>
      <c r="O9" s="32"/>
      <c r="P9" s="33"/>
      <c r="Q9" s="32"/>
      <c r="R9" s="32"/>
      <c r="S9" s="34"/>
      <c r="AM9" s="28"/>
      <c r="AN9" s="28"/>
      <c r="AO9" s="28"/>
      <c r="AP9" s="28"/>
      <c r="AQ9" s="28"/>
      <c r="AU9" s="28"/>
      <c r="AV9" s="28"/>
      <c r="AW9" s="28"/>
      <c r="AY9" s="28"/>
      <c r="BA9" s="28"/>
      <c r="BB9" s="28"/>
      <c r="BD9" s="28"/>
      <c r="BE9" s="28"/>
    </row>
    <row r="10" spans="2:57" ht="12.75" customHeight="1">
      <c r="B10" s="135"/>
      <c r="C10" s="5"/>
      <c r="D10" s="7"/>
      <c r="E10" s="7"/>
      <c r="F10" s="14"/>
      <c r="G10" s="14"/>
      <c r="H10" s="7"/>
      <c r="I10" s="7"/>
      <c r="J10" s="141"/>
      <c r="K10" s="142"/>
      <c r="L10" s="10"/>
      <c r="P10" s="36"/>
      <c r="S10" s="37"/>
      <c r="AM10" s="28"/>
      <c r="AN10" s="28"/>
      <c r="AO10" s="28"/>
      <c r="AP10" s="28"/>
      <c r="AQ10" s="28"/>
      <c r="AU10" s="28"/>
      <c r="AV10" s="28"/>
      <c r="AW10" s="28"/>
      <c r="AY10" s="28"/>
      <c r="BA10" s="28"/>
      <c r="BB10" s="28"/>
      <c r="BD10" s="28"/>
      <c r="BE10" s="28"/>
    </row>
    <row r="11" spans="2:19" ht="18.75" customHeight="1" thickBot="1">
      <c r="B11" s="135"/>
      <c r="C11" s="5" t="s">
        <v>45</v>
      </c>
      <c r="D11" s="29"/>
      <c r="E11" s="29"/>
      <c r="F11" s="67"/>
      <c r="G11" s="14"/>
      <c r="H11" s="30" t="s">
        <v>11</v>
      </c>
      <c r="I11" s="30"/>
      <c r="J11" s="103">
        <f>F7*F11*F9/30000</f>
        <v>0</v>
      </c>
      <c r="K11" s="16" t="s">
        <v>12</v>
      </c>
      <c r="L11" s="10"/>
      <c r="N11" s="1" t="s">
        <v>16</v>
      </c>
      <c r="P11" s="36"/>
      <c r="S11" s="37"/>
    </row>
    <row r="12" spans="2:19" ht="12.75" customHeight="1">
      <c r="B12" s="135"/>
      <c r="C12" s="35"/>
      <c r="D12" s="7"/>
      <c r="E12" s="7"/>
      <c r="F12" s="108">
        <f>IF($J$13&gt;$F$13,"Decrease days on stalks to balance.","")</f>
      </c>
      <c r="G12" s="7"/>
      <c r="H12" s="7"/>
      <c r="I12" s="7"/>
      <c r="J12" s="143">
        <f>IF(F13&gt;J13,"Acres rented exceeds needs","")</f>
      </c>
      <c r="K12" s="144"/>
      <c r="L12" s="10"/>
      <c r="N12" s="11"/>
      <c r="O12" s="12"/>
      <c r="P12" s="41"/>
      <c r="Q12" s="12"/>
      <c r="R12" s="12"/>
      <c r="S12" s="13"/>
    </row>
    <row r="13" spans="2:19" ht="12.75" customHeight="1">
      <c r="B13" s="135"/>
      <c r="C13" s="5" t="s">
        <v>13</v>
      </c>
      <c r="D13" s="29"/>
      <c r="E13" s="29"/>
      <c r="F13" s="102"/>
      <c r="G13" s="14"/>
      <c r="H13" s="30" t="s">
        <v>14</v>
      </c>
      <c r="I13" s="30"/>
      <c r="J13" s="103">
        <f>IF(J5=0,0,ROUND(J11*V27/J5,0))</f>
        <v>0</v>
      </c>
      <c r="K13" s="71" t="s">
        <v>15</v>
      </c>
      <c r="L13" s="10"/>
      <c r="N13" s="17"/>
      <c r="O13" s="127" t="s">
        <v>5</v>
      </c>
      <c r="P13" s="18">
        <f>IF(F5=0,0,IF(F18=0,0,IF(J13&gt;F13,"Error",P17/$F$18)))</f>
        <v>0</v>
      </c>
      <c r="Q13" s="19" t="s">
        <v>38</v>
      </c>
      <c r="R13" s="19"/>
      <c r="S13" s="20"/>
    </row>
    <row r="14" spans="2:19" ht="12.75" customHeight="1">
      <c r="B14" s="135"/>
      <c r="C14" s="35"/>
      <c r="D14" s="7"/>
      <c r="E14" s="7"/>
      <c r="F14" s="108">
        <f>IF($J$13&gt;$F$13,"Increase acres rented to balance.","")</f>
      </c>
      <c r="G14" s="7"/>
      <c r="H14" s="7"/>
      <c r="I14" s="7"/>
      <c r="J14" s="86">
        <f>F15*F13</f>
        <v>0</v>
      </c>
      <c r="K14" s="68" t="s">
        <v>8</v>
      </c>
      <c r="L14" s="10"/>
      <c r="N14" s="17"/>
      <c r="O14" s="24"/>
      <c r="P14" s="25"/>
      <c r="Q14" s="26"/>
      <c r="R14" s="26"/>
      <c r="S14" s="20"/>
    </row>
    <row r="15" spans="2:19" ht="12.75" customHeight="1">
      <c r="B15" s="136"/>
      <c r="C15" s="38" t="s">
        <v>6</v>
      </c>
      <c r="D15" s="72"/>
      <c r="E15" s="72" t="s">
        <v>5</v>
      </c>
      <c r="F15" s="21"/>
      <c r="G15" s="73"/>
      <c r="H15" s="46" t="s">
        <v>7</v>
      </c>
      <c r="I15" s="46"/>
      <c r="J15" s="124">
        <f>IF(F7=0,0,IF(F11=0,"",F15*F13/F7/F11))</f>
        <v>0</v>
      </c>
      <c r="K15" s="87" t="s">
        <v>64</v>
      </c>
      <c r="L15" s="39"/>
      <c r="N15" s="27"/>
      <c r="O15" s="127" t="s">
        <v>5</v>
      </c>
      <c r="P15" s="18">
        <f>IF(F5=0,0,IF(F20=0,0,IF(J13&gt;F13,"Error",P17/$F$20)))</f>
        <v>0</v>
      </c>
      <c r="Q15" s="19" t="s">
        <v>39</v>
      </c>
      <c r="R15" s="19"/>
      <c r="S15" s="20"/>
    </row>
    <row r="16" spans="2:19" ht="12.75" customHeight="1">
      <c r="B16" s="40"/>
      <c r="C16" s="7"/>
      <c r="D16" s="7"/>
      <c r="E16" s="7"/>
      <c r="F16" s="7"/>
      <c r="G16" s="7"/>
      <c r="H16" s="7"/>
      <c r="I16" s="7"/>
      <c r="J16" s="112"/>
      <c r="K16" s="7"/>
      <c r="L16" s="39"/>
      <c r="N16" s="27"/>
      <c r="O16" s="24"/>
      <c r="P16" s="25"/>
      <c r="Q16" s="26"/>
      <c r="R16" s="26"/>
      <c r="S16" s="20"/>
    </row>
    <row r="17" spans="2:19" ht="12.75" customHeight="1">
      <c r="B17" s="138" t="s">
        <v>17</v>
      </c>
      <c r="C17" s="43"/>
      <c r="D17" s="43"/>
      <c r="E17" s="43"/>
      <c r="F17" s="43"/>
      <c r="G17" s="43"/>
      <c r="H17" s="43"/>
      <c r="I17" s="74"/>
      <c r="J17" s="44"/>
      <c r="K17" s="9"/>
      <c r="L17" s="39"/>
      <c r="N17" s="27"/>
      <c r="O17" s="127" t="s">
        <v>5</v>
      </c>
      <c r="P17" s="18">
        <f>IF(J5=0,0,IF(J13&gt;F13,"Error",F15/$J$5))</f>
        <v>0</v>
      </c>
      <c r="Q17" s="19" t="s">
        <v>40</v>
      </c>
      <c r="R17" s="19"/>
      <c r="S17" s="20"/>
    </row>
    <row r="18" spans="2:19" ht="12.75" customHeight="1" thickBot="1">
      <c r="B18" s="139"/>
      <c r="C18" s="29" t="s">
        <v>18</v>
      </c>
      <c r="D18" s="7"/>
      <c r="E18" s="7"/>
      <c r="F18" s="64">
        <v>0.08</v>
      </c>
      <c r="G18" s="65"/>
      <c r="H18" s="7"/>
      <c r="I18" s="77"/>
      <c r="J18" s="45"/>
      <c r="K18" s="16"/>
      <c r="L18" s="10"/>
      <c r="N18" s="31"/>
      <c r="O18" s="32"/>
      <c r="P18" s="33"/>
      <c r="Q18" s="32"/>
      <c r="R18" s="32"/>
      <c r="S18" s="34"/>
    </row>
    <row r="19" spans="2:19" ht="12.75" customHeight="1">
      <c r="B19" s="139"/>
      <c r="C19" s="29"/>
      <c r="D19" s="7"/>
      <c r="E19" s="7"/>
      <c r="F19" s="14"/>
      <c r="G19" s="14"/>
      <c r="H19" s="7"/>
      <c r="I19" s="77"/>
      <c r="J19" s="45"/>
      <c r="K19" s="16"/>
      <c r="L19" s="10"/>
      <c r="P19" s="36"/>
      <c r="S19" s="37"/>
    </row>
    <row r="20" spans="2:19" ht="18.75" customHeight="1" thickBot="1">
      <c r="B20" s="139"/>
      <c r="C20" s="29" t="s">
        <v>19</v>
      </c>
      <c r="D20" s="7"/>
      <c r="E20" s="7"/>
      <c r="F20" s="64">
        <v>0.56</v>
      </c>
      <c r="G20" s="65"/>
      <c r="H20" s="7"/>
      <c r="I20" s="77"/>
      <c r="J20" s="45"/>
      <c r="K20" s="16"/>
      <c r="L20" s="10"/>
      <c r="N20" s="1" t="s">
        <v>22</v>
      </c>
      <c r="P20" s="36"/>
      <c r="S20" s="37"/>
    </row>
    <row r="21" spans="2:19" ht="12.75" customHeight="1">
      <c r="B21" s="140"/>
      <c r="C21" s="110"/>
      <c r="D21" s="110"/>
      <c r="E21" s="110"/>
      <c r="F21" s="110"/>
      <c r="G21" s="110"/>
      <c r="H21" s="110"/>
      <c r="I21" s="111"/>
      <c r="J21" s="47"/>
      <c r="K21" s="48"/>
      <c r="L21" s="10"/>
      <c r="N21" s="11"/>
      <c r="O21" s="12"/>
      <c r="P21" s="41"/>
      <c r="Q21" s="12"/>
      <c r="R21" s="12"/>
      <c r="S21" s="13"/>
    </row>
    <row r="22" spans="2:19" ht="12.75" customHeight="1">
      <c r="B22" s="49"/>
      <c r="C22" s="29"/>
      <c r="D22" s="7"/>
      <c r="E22" s="7"/>
      <c r="F22" s="14"/>
      <c r="G22" s="14"/>
      <c r="H22" s="7"/>
      <c r="I22" s="7"/>
      <c r="J22" s="112"/>
      <c r="K22" s="7"/>
      <c r="L22" s="10"/>
      <c r="N22" s="17"/>
      <c r="O22" s="127" t="s">
        <v>5</v>
      </c>
      <c r="P22" s="18">
        <f>IF(F18=0,0,IF(P26=0,0,IF(J13&gt;F13,"Error",P26/$F$18)))</f>
        <v>0</v>
      </c>
      <c r="Q22" s="19" t="s">
        <v>38</v>
      </c>
      <c r="R22" s="19"/>
      <c r="S22" s="20"/>
    </row>
    <row r="23" spans="2:19" ht="12.75" customHeight="1">
      <c r="B23" s="138" t="s">
        <v>24</v>
      </c>
      <c r="C23" s="42" t="s">
        <v>25</v>
      </c>
      <c r="D23" s="43"/>
      <c r="E23" s="43"/>
      <c r="F23" s="50"/>
      <c r="G23" s="75"/>
      <c r="H23" s="43" t="s">
        <v>26</v>
      </c>
      <c r="I23" s="43"/>
      <c r="J23" s="44"/>
      <c r="K23" s="9"/>
      <c r="L23" s="10"/>
      <c r="N23" s="17"/>
      <c r="O23" s="24"/>
      <c r="P23" s="25"/>
      <c r="Q23" s="26"/>
      <c r="R23" s="26"/>
      <c r="S23" s="20"/>
    </row>
    <row r="24" spans="2:19" ht="12.75" customHeight="1">
      <c r="B24" s="139"/>
      <c r="C24" s="5"/>
      <c r="D24" s="7"/>
      <c r="E24" s="7"/>
      <c r="F24" s="14"/>
      <c r="G24" s="14"/>
      <c r="H24" s="7"/>
      <c r="I24" s="7"/>
      <c r="J24" s="86">
        <f>F23*F25</f>
        <v>0</v>
      </c>
      <c r="K24" s="16" t="s">
        <v>55</v>
      </c>
      <c r="L24" s="10"/>
      <c r="N24" s="27"/>
      <c r="O24" s="127" t="s">
        <v>5</v>
      </c>
      <c r="P24" s="18">
        <f>IF(F20=0,0,IF(P26=0,0,IF(J13&gt;F13,"Error",P26/$F$20)))</f>
        <v>0</v>
      </c>
      <c r="Q24" s="19" t="s">
        <v>39</v>
      </c>
      <c r="R24" s="19"/>
      <c r="S24" s="20"/>
    </row>
    <row r="25" spans="2:19" ht="12.75" customHeight="1">
      <c r="B25" s="139"/>
      <c r="C25" s="5" t="s">
        <v>27</v>
      </c>
      <c r="D25" s="7"/>
      <c r="E25" s="6" t="s">
        <v>5</v>
      </c>
      <c r="F25" s="51"/>
      <c r="G25" s="76"/>
      <c r="H25" s="7" t="s">
        <v>28</v>
      </c>
      <c r="I25" s="7"/>
      <c r="J25" s="86">
        <f>IF(F27=0,0,ROUNDUP(F7/F27,0)*J24*2)</f>
        <v>0</v>
      </c>
      <c r="K25" s="16" t="s">
        <v>54</v>
      </c>
      <c r="L25" s="10"/>
      <c r="N25" s="27"/>
      <c r="O25" s="24"/>
      <c r="P25" s="25"/>
      <c r="Q25" s="26"/>
      <c r="R25" s="26"/>
      <c r="S25" s="20"/>
    </row>
    <row r="26" spans="2:19" ht="12.75" customHeight="1">
      <c r="B26" s="139"/>
      <c r="C26" s="5"/>
      <c r="D26" s="7"/>
      <c r="E26" s="7"/>
      <c r="F26" s="14"/>
      <c r="G26" s="14"/>
      <c r="H26" s="7"/>
      <c r="I26" s="7"/>
      <c r="J26" s="126">
        <f>IF(F27=0,0,IF(F7=0,"",J25/F7))</f>
        <v>0</v>
      </c>
      <c r="K26" s="16" t="s">
        <v>65</v>
      </c>
      <c r="L26" s="10"/>
      <c r="N26" s="27"/>
      <c r="O26" s="127" t="s">
        <v>5</v>
      </c>
      <c r="P26" s="18">
        <f>IF(F13*J5=0,0,IF(J13&gt;F13,"Error",IF(F27=0,P17,IF(F9=0,0,J25/(J5*F13)+P17))))</f>
        <v>0</v>
      </c>
      <c r="Q26" s="19" t="s">
        <v>40</v>
      </c>
      <c r="R26" s="19"/>
      <c r="S26" s="20"/>
    </row>
    <row r="27" spans="2:23" ht="12.75" customHeight="1" thickBot="1">
      <c r="B27" s="140"/>
      <c r="C27" s="38" t="s">
        <v>31</v>
      </c>
      <c r="D27" s="46"/>
      <c r="E27" s="46"/>
      <c r="F27" s="21"/>
      <c r="G27" s="73"/>
      <c r="H27" s="46"/>
      <c r="I27" s="46"/>
      <c r="J27" s="118"/>
      <c r="K27" s="48"/>
      <c r="L27" s="10"/>
      <c r="N27" s="31"/>
      <c r="O27" s="32"/>
      <c r="P27" s="33"/>
      <c r="Q27" s="32"/>
      <c r="R27" s="32"/>
      <c r="S27" s="34"/>
      <c r="V27" s="121">
        <v>702</v>
      </c>
      <c r="W27" s="121" t="s">
        <v>30</v>
      </c>
    </row>
    <row r="28" spans="2:19" ht="12.75" customHeight="1">
      <c r="B28" s="49"/>
      <c r="C28" s="29"/>
      <c r="D28" s="7"/>
      <c r="E28" s="7"/>
      <c r="F28" s="14"/>
      <c r="G28" s="14"/>
      <c r="H28" s="7"/>
      <c r="I28" s="7"/>
      <c r="J28" s="112"/>
      <c r="K28" s="7"/>
      <c r="L28" s="10"/>
      <c r="S28" s="37"/>
    </row>
    <row r="29" spans="2:19" ht="18.75" customHeight="1" thickBot="1">
      <c r="B29" s="138" t="s">
        <v>32</v>
      </c>
      <c r="C29" s="42" t="s">
        <v>33</v>
      </c>
      <c r="D29" s="43"/>
      <c r="E29" s="43"/>
      <c r="F29" s="50"/>
      <c r="G29" s="75"/>
      <c r="H29" s="43" t="s">
        <v>26</v>
      </c>
      <c r="I29" s="43"/>
      <c r="J29" s="119"/>
      <c r="K29" s="120"/>
      <c r="L29" s="10"/>
      <c r="N29" s="1" t="s">
        <v>34</v>
      </c>
      <c r="P29" s="36"/>
      <c r="S29" s="37"/>
    </row>
    <row r="30" spans="2:19" ht="12.75" customHeight="1">
      <c r="B30" s="139"/>
      <c r="C30" s="5"/>
      <c r="D30" s="7"/>
      <c r="E30" s="7"/>
      <c r="F30" s="14"/>
      <c r="G30" s="14"/>
      <c r="H30" s="7"/>
      <c r="I30" s="7"/>
      <c r="J30" s="22">
        <f>2*F31*F29+F33</f>
        <v>0</v>
      </c>
      <c r="K30" s="16" t="s">
        <v>56</v>
      </c>
      <c r="L30" s="10"/>
      <c r="N30" s="11"/>
      <c r="O30" s="12"/>
      <c r="P30" s="41"/>
      <c r="Q30" s="12"/>
      <c r="R30" s="12"/>
      <c r="S30" s="13"/>
    </row>
    <row r="31" spans="2:19" ht="12.75" customHeight="1">
      <c r="B31" s="139"/>
      <c r="C31" s="5" t="s">
        <v>35</v>
      </c>
      <c r="D31" s="7"/>
      <c r="E31" s="6" t="s">
        <v>5</v>
      </c>
      <c r="F31" s="51"/>
      <c r="G31" s="76"/>
      <c r="H31" s="7" t="s">
        <v>28</v>
      </c>
      <c r="I31" s="7"/>
      <c r="J31" s="86">
        <f>J30*F35</f>
        <v>0</v>
      </c>
      <c r="K31" s="16" t="s">
        <v>66</v>
      </c>
      <c r="L31" s="10"/>
      <c r="N31" s="17"/>
      <c r="O31" s="127" t="s">
        <v>5</v>
      </c>
      <c r="P31" s="18">
        <f>IF(F18=0,0,IF(P35=0,0,IF(J13&gt;F13,"Error",P35/$F$18)))</f>
        <v>0</v>
      </c>
      <c r="Q31" s="19" t="s">
        <v>38</v>
      </c>
      <c r="R31" s="19"/>
      <c r="S31" s="20"/>
    </row>
    <row r="32" spans="2:19" ht="12.75" customHeight="1">
      <c r="B32" s="139"/>
      <c r="C32" s="5"/>
      <c r="D32" s="7"/>
      <c r="E32" s="7"/>
      <c r="F32" s="14"/>
      <c r="G32" s="14"/>
      <c r="H32" s="7"/>
      <c r="I32" s="7"/>
      <c r="J32" s="86">
        <f>IF(F7=0,0,J31/F7)</f>
        <v>0</v>
      </c>
      <c r="K32" s="16" t="s">
        <v>29</v>
      </c>
      <c r="L32" s="10"/>
      <c r="N32" s="17"/>
      <c r="O32" s="24"/>
      <c r="P32" s="25"/>
      <c r="Q32" s="26"/>
      <c r="R32" s="26"/>
      <c r="S32" s="20"/>
    </row>
    <row r="33" spans="2:19" ht="12.75" customHeight="1">
      <c r="B33" s="139"/>
      <c r="C33" s="5" t="s">
        <v>36</v>
      </c>
      <c r="D33" s="7"/>
      <c r="E33" s="7"/>
      <c r="F33" s="21"/>
      <c r="G33" s="14"/>
      <c r="H33" s="7"/>
      <c r="I33" s="7"/>
      <c r="J33" s="126"/>
      <c r="K33" s="16" t="s">
        <v>65</v>
      </c>
      <c r="L33" s="10"/>
      <c r="N33" s="27"/>
      <c r="O33" s="127" t="s">
        <v>5</v>
      </c>
      <c r="P33" s="18">
        <f>IF(F20=0,0,IF(P35=0,0,IF(J13&gt;F13,"Error",P35/$F$20)))</f>
        <v>0</v>
      </c>
      <c r="Q33" s="19" t="s">
        <v>39</v>
      </c>
      <c r="R33" s="19"/>
      <c r="S33" s="20"/>
    </row>
    <row r="34" spans="2:19" ht="12.75" customHeight="1">
      <c r="B34" s="139"/>
      <c r="C34" s="5"/>
      <c r="D34" s="7"/>
      <c r="E34" s="7"/>
      <c r="F34" s="14"/>
      <c r="G34" s="14"/>
      <c r="H34" s="7"/>
      <c r="I34" s="7"/>
      <c r="J34" s="45"/>
      <c r="K34" s="16"/>
      <c r="L34" s="10"/>
      <c r="N34" s="27"/>
      <c r="O34" s="24"/>
      <c r="P34" s="25"/>
      <c r="Q34" s="26"/>
      <c r="R34" s="26"/>
      <c r="S34" s="20"/>
    </row>
    <row r="35" spans="2:19" ht="12.75" customHeight="1">
      <c r="B35" s="140"/>
      <c r="C35" s="38" t="s">
        <v>37</v>
      </c>
      <c r="D35" s="46"/>
      <c r="E35" s="46"/>
      <c r="F35" s="21"/>
      <c r="G35" s="73"/>
      <c r="H35" s="46"/>
      <c r="I35" s="46"/>
      <c r="J35" s="52"/>
      <c r="K35" s="48"/>
      <c r="L35" s="10"/>
      <c r="N35" s="27"/>
      <c r="O35" s="127" t="s">
        <v>5</v>
      </c>
      <c r="P35" s="18">
        <f>IF(F13*J5=0,0,IF(J13&gt;F13,"Error",J32/(J5*F13)+P26))</f>
        <v>0</v>
      </c>
      <c r="Q35" s="19" t="s">
        <v>40</v>
      </c>
      <c r="R35" s="19"/>
      <c r="S35" s="20"/>
    </row>
    <row r="36" spans="2:19" ht="12.75" customHeight="1" thickBot="1">
      <c r="B36" s="53"/>
      <c r="C36" s="54"/>
      <c r="D36" s="55"/>
      <c r="E36" s="55"/>
      <c r="F36" s="56"/>
      <c r="G36" s="56"/>
      <c r="H36" s="55"/>
      <c r="I36" s="55"/>
      <c r="J36" s="55"/>
      <c r="K36" s="55"/>
      <c r="L36" s="57"/>
      <c r="N36" s="31"/>
      <c r="O36" s="32"/>
      <c r="P36" s="33"/>
      <c r="Q36" s="32"/>
      <c r="R36" s="32"/>
      <c r="S36" s="34"/>
    </row>
    <row r="37" ht="12.75" customHeight="1"/>
    <row r="38" ht="18.75" customHeight="1" thickBot="1">
      <c r="B38" s="113" t="s">
        <v>58</v>
      </c>
    </row>
    <row r="39" spans="2:12" ht="12.7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3"/>
    </row>
    <row r="40" spans="2:12" ht="18.75" customHeight="1">
      <c r="B40" s="27"/>
      <c r="C40" s="26"/>
      <c r="D40" s="78" t="s">
        <v>42</v>
      </c>
      <c r="E40" s="79" t="s">
        <v>41</v>
      </c>
      <c r="F40" s="80" t="s">
        <v>67</v>
      </c>
      <c r="G40" s="134" t="s">
        <v>43</v>
      </c>
      <c r="H40" s="80" t="s">
        <v>68</v>
      </c>
      <c r="I40" s="79" t="s">
        <v>43</v>
      </c>
      <c r="J40" s="80" t="s">
        <v>69</v>
      </c>
      <c r="K40" s="26"/>
      <c r="L40" s="20"/>
    </row>
    <row r="41" spans="2:12" ht="12.75" customHeight="1"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0"/>
    </row>
    <row r="42" spans="2:12" ht="12.75" customHeight="1">
      <c r="B42" s="27"/>
      <c r="C42" s="58" t="s">
        <v>59</v>
      </c>
      <c r="D42" s="59">
        <f>IF(J13&gt;F13,"Error",J42+H42+F42)</f>
        <v>0</v>
      </c>
      <c r="E42" s="128" t="s">
        <v>41</v>
      </c>
      <c r="F42" s="81">
        <f>IF(J13&gt;F13,"Error",F15*F13)</f>
        <v>0</v>
      </c>
      <c r="G42" s="131" t="s">
        <v>43</v>
      </c>
      <c r="H42" s="82">
        <f>IF(J13&gt;F13,"Error",J25)</f>
        <v>0</v>
      </c>
      <c r="I42" s="128" t="s">
        <v>43</v>
      </c>
      <c r="J42" s="82">
        <f>IF(J13&gt;F13,"Error",J31)</f>
        <v>0</v>
      </c>
      <c r="K42" s="26"/>
      <c r="L42" s="20"/>
    </row>
    <row r="43" spans="2:12" ht="12.75" customHeight="1">
      <c r="B43" s="27"/>
      <c r="C43" s="58"/>
      <c r="D43" s="59"/>
      <c r="E43" s="129"/>
      <c r="F43" s="83"/>
      <c r="G43" s="130"/>
      <c r="H43" s="83"/>
      <c r="I43" s="130"/>
      <c r="J43" s="83"/>
      <c r="K43" s="26"/>
      <c r="L43" s="20"/>
    </row>
    <row r="44" spans="2:12" ht="12.75" customHeight="1">
      <c r="B44" s="27"/>
      <c r="C44" s="58" t="s">
        <v>60</v>
      </c>
      <c r="D44" s="60">
        <f>IF(F7=0,0,IF(J13&gt;F13,"Error",D42/F7))</f>
        <v>0</v>
      </c>
      <c r="E44" s="128" t="s">
        <v>41</v>
      </c>
      <c r="F44" s="84">
        <f>IF(F7=0,0,IF(J13&gt;F13,"Error",F42/F7))</f>
        <v>0</v>
      </c>
      <c r="G44" s="132" t="s">
        <v>43</v>
      </c>
      <c r="H44" s="85">
        <f>IF(J13&gt;F13,"Error",J26)</f>
        <v>0</v>
      </c>
      <c r="I44" s="133" t="s">
        <v>43</v>
      </c>
      <c r="J44" s="85">
        <f>IF(J13&gt;F13,"Error",J32)</f>
        <v>0</v>
      </c>
      <c r="K44" s="26"/>
      <c r="L44" s="20"/>
    </row>
    <row r="45" spans="2:12" ht="12.75" customHeight="1">
      <c r="B45" s="27"/>
      <c r="C45" s="26"/>
      <c r="D45" s="26"/>
      <c r="E45" s="130"/>
      <c r="F45" s="83"/>
      <c r="G45" s="130"/>
      <c r="H45" s="83"/>
      <c r="I45" s="130"/>
      <c r="J45" s="83"/>
      <c r="K45" s="26"/>
      <c r="L45" s="20"/>
    </row>
    <row r="46" spans="2:12" ht="12.75" customHeight="1">
      <c r="B46" s="27"/>
      <c r="C46" s="58" t="s">
        <v>61</v>
      </c>
      <c r="D46" s="60">
        <f>IF(F11=0,0,IF(J13&gt;F13,"Error",D44/F11))</f>
        <v>0</v>
      </c>
      <c r="E46" s="128" t="s">
        <v>41</v>
      </c>
      <c r="F46" s="84">
        <f>IF($F$11=0,0,IF(J13&gt;F13,"Error",F44/$F$11))</f>
        <v>0</v>
      </c>
      <c r="G46" s="131" t="s">
        <v>43</v>
      </c>
      <c r="H46" s="84">
        <f>IF($F$11=0,0,IF(J13&gt;F13,"Error",H44/$F$11))</f>
        <v>0</v>
      </c>
      <c r="I46" s="128" t="s">
        <v>43</v>
      </c>
      <c r="J46" s="84">
        <f>IF($F$11=0,0,IF(J13&gt;F13,"Error",J44/$F$11))</f>
        <v>0</v>
      </c>
      <c r="K46" s="26"/>
      <c r="L46" s="20"/>
    </row>
    <row r="47" spans="2:12" ht="12.75" customHeight="1" thickBot="1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4"/>
    </row>
    <row r="48" ht="12.75" customHeight="1"/>
    <row r="49" ht="12.75" customHeight="1"/>
    <row r="50" ht="12.75" customHeight="1"/>
    <row r="51" ht="12.75" customHeight="1"/>
  </sheetData>
  <sheetProtection/>
  <mergeCells count="7">
    <mergeCell ref="B3:B15"/>
    <mergeCell ref="J2:K2"/>
    <mergeCell ref="B29:B35"/>
    <mergeCell ref="B23:B27"/>
    <mergeCell ref="B17:B21"/>
    <mergeCell ref="J6:K10"/>
    <mergeCell ref="J12:K12"/>
  </mergeCells>
  <dataValidations count="4">
    <dataValidation type="decimal" operator="greaterThanOrEqual" allowBlank="1" showInputMessage="1" showErrorMessage="1" errorTitle="Restricted Data Entry" error="Only numbers greater than or equal to zero can be entered into this cell." sqref="F35:G35 F3:G3 F5:G5 F7:G7 F27:G27 F25:G25 F23:G23 F33:G33 F31:G31 F29:G29">
      <formula1>0</formula1>
    </dataValidation>
    <dataValidation type="decimal" operator="greaterThanOrEqual" allowBlank="1" showInputMessage="1" showErrorMessage="1" sqref="F36:G36 F22:G22 F10:G10 F32:G32 F4:G4 F6:G6 F28:G28 F24:G24 F26:G26 F34:G34 F30:G30 G8">
      <formula1>0</formula1>
    </dataValidation>
    <dataValidation type="decimal" operator="greaterThan" allowBlank="1" showInputMessage="1" showErrorMessage="1" errorTitle="Restricted Data Entry" error="Only numbers greater than zero can be entered into this cell." sqref="F15:G15 F18:G18 F20:G20">
      <formula1>0</formula1>
    </dataValidation>
    <dataValidation type="decimal" operator="greaterThan" allowBlank="1" showInputMessage="1" showErrorMessage="1" sqref="F19:G19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E47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5.421875" style="2" customWidth="1"/>
    <col min="3" max="3" width="33.57421875" style="2" customWidth="1"/>
    <col min="4" max="4" width="11.7109375" style="2" customWidth="1"/>
    <col min="5" max="5" width="3.00390625" style="2" customWidth="1"/>
    <col min="6" max="6" width="14.421875" style="2" customWidth="1"/>
    <col min="7" max="7" width="2.8515625" style="2" customWidth="1"/>
    <col min="8" max="8" width="11.7109375" style="2" customWidth="1"/>
    <col min="9" max="9" width="3.57421875" style="2" customWidth="1"/>
    <col min="10" max="10" width="11.7109375" style="2" customWidth="1"/>
    <col min="11" max="11" width="16.57421875" style="2" customWidth="1"/>
    <col min="12" max="12" width="5.28125" style="2" customWidth="1"/>
    <col min="13" max="13" width="3.57421875" style="2" customWidth="1"/>
    <col min="14" max="14" width="2.7109375" style="2" customWidth="1"/>
    <col min="15" max="15" width="3.7109375" style="2" customWidth="1"/>
    <col min="16" max="17" width="9.140625" style="2" customWidth="1"/>
    <col min="18" max="18" width="15.140625" style="2" customWidth="1"/>
    <col min="19" max="19" width="2.7109375" style="2" customWidth="1"/>
    <col min="20" max="20" width="4.57421875" style="2" customWidth="1"/>
    <col min="21" max="21" width="19.28125" style="2" bestFit="1" customWidth="1"/>
    <col min="22" max="16384" width="9.140625" style="2" customWidth="1"/>
  </cols>
  <sheetData>
    <row r="1" spans="2:14" ht="24" thickBot="1">
      <c r="B1" s="113" t="s">
        <v>44</v>
      </c>
      <c r="N1" s="1" t="s">
        <v>0</v>
      </c>
    </row>
    <row r="2" spans="2:14" ht="12.75" customHeight="1" thickBot="1">
      <c r="B2" s="3"/>
      <c r="C2" s="61"/>
      <c r="D2" s="61"/>
      <c r="E2" s="61"/>
      <c r="F2" s="61"/>
      <c r="G2" s="61"/>
      <c r="H2" s="61"/>
      <c r="I2" s="61"/>
      <c r="J2" s="137" t="s">
        <v>1</v>
      </c>
      <c r="K2" s="137"/>
      <c r="L2" s="4"/>
      <c r="N2" s="1"/>
    </row>
    <row r="3" spans="2:19" ht="12.75" customHeight="1">
      <c r="B3" s="135" t="s">
        <v>2</v>
      </c>
      <c r="C3" s="42" t="s">
        <v>3</v>
      </c>
      <c r="D3" s="62"/>
      <c r="E3" s="62"/>
      <c r="F3" s="101">
        <v>200</v>
      </c>
      <c r="G3" s="63"/>
      <c r="H3" s="43" t="s">
        <v>4</v>
      </c>
      <c r="I3" s="43"/>
      <c r="J3" s="8">
        <f>IF(F3=0,0,((F3*38.2+429)*0.39))</f>
        <v>3146.9100000000003</v>
      </c>
      <c r="K3" s="120" t="s">
        <v>63</v>
      </c>
      <c r="L3" s="10"/>
      <c r="N3" s="11"/>
      <c r="O3" s="12"/>
      <c r="P3" s="12"/>
      <c r="Q3" s="12"/>
      <c r="R3" s="12"/>
      <c r="S3" s="13"/>
    </row>
    <row r="4" spans="2:19" ht="12.75" customHeight="1">
      <c r="B4" s="135"/>
      <c r="C4" s="5"/>
      <c r="D4" s="7"/>
      <c r="E4" s="109"/>
      <c r="F4" s="108"/>
      <c r="G4" s="14"/>
      <c r="H4" s="7"/>
      <c r="I4" s="7"/>
      <c r="J4" s="15"/>
      <c r="K4" s="16"/>
      <c r="L4" s="10"/>
      <c r="N4" s="17"/>
      <c r="O4" s="127" t="s">
        <v>5</v>
      </c>
      <c r="P4" s="18">
        <f>IF(F18=0,0,IF(J13&gt;F13,"Error",P8/$F$18))</f>
        <v>0.039721504587039345</v>
      </c>
      <c r="Q4" s="19" t="s">
        <v>38</v>
      </c>
      <c r="R4" s="19"/>
      <c r="S4" s="20"/>
    </row>
    <row r="5" spans="2:19" ht="12.75" customHeight="1">
      <c r="B5" s="135"/>
      <c r="C5" s="5" t="s">
        <v>20</v>
      </c>
      <c r="D5" s="7"/>
      <c r="E5" s="7"/>
      <c r="F5" s="64">
        <v>0.5</v>
      </c>
      <c r="G5" s="65"/>
      <c r="H5" s="7"/>
      <c r="I5" s="7"/>
      <c r="J5" s="66">
        <f>J3*F5</f>
        <v>1573.4550000000002</v>
      </c>
      <c r="K5" s="16" t="s">
        <v>21</v>
      </c>
      <c r="L5" s="10"/>
      <c r="N5" s="17"/>
      <c r="O5" s="24"/>
      <c r="P5" s="25"/>
      <c r="Q5" s="26"/>
      <c r="R5" s="26"/>
      <c r="S5" s="20"/>
    </row>
    <row r="6" spans="2:19" ht="12.75" customHeight="1">
      <c r="B6" s="135"/>
      <c r="C6" s="5"/>
      <c r="D6" s="7"/>
      <c r="E6" s="7"/>
      <c r="F6" s="14"/>
      <c r="G6" s="14"/>
      <c r="H6" s="7"/>
      <c r="I6" s="7"/>
      <c r="J6" s="141">
        <f>IF($J$13&gt;$F$13,"Error! Acres rented is less than acres needed!","")</f>
      </c>
      <c r="K6" s="142"/>
      <c r="L6" s="10"/>
      <c r="N6" s="27"/>
      <c r="O6" s="127" t="s">
        <v>5</v>
      </c>
      <c r="P6" s="18">
        <f>IF(F20=0,0,IF(J13&gt;F13,"Error",P8/$F$20))</f>
        <v>0.005674500655291334</v>
      </c>
      <c r="Q6" s="19" t="s">
        <v>39</v>
      </c>
      <c r="R6" s="19"/>
      <c r="S6" s="20"/>
    </row>
    <row r="7" spans="2:19" ht="12.75" customHeight="1">
      <c r="B7" s="135"/>
      <c r="C7" s="5" t="s">
        <v>9</v>
      </c>
      <c r="D7" s="7"/>
      <c r="E7" s="7"/>
      <c r="F7" s="102">
        <v>90</v>
      </c>
      <c r="G7" s="14"/>
      <c r="H7" s="7" t="s">
        <v>10</v>
      </c>
      <c r="I7" s="7"/>
      <c r="J7" s="141"/>
      <c r="K7" s="142"/>
      <c r="L7" s="10"/>
      <c r="M7" s="23"/>
      <c r="N7" s="27"/>
      <c r="O7" s="24"/>
      <c r="P7" s="25"/>
      <c r="Q7" s="26"/>
      <c r="R7" s="26"/>
      <c r="S7" s="20"/>
    </row>
    <row r="8" spans="2:19" ht="12.75" customHeight="1">
      <c r="B8" s="135"/>
      <c r="C8" s="5"/>
      <c r="D8" s="7"/>
      <c r="E8" s="105"/>
      <c r="F8" s="108">
        <f>IF($J$13&gt;$F$13,"Decrease number of animals to balance.","")</f>
      </c>
      <c r="G8" s="14"/>
      <c r="H8" s="7"/>
      <c r="I8" s="7"/>
      <c r="J8" s="141"/>
      <c r="K8" s="142"/>
      <c r="L8" s="10"/>
      <c r="M8" s="23"/>
      <c r="N8" s="27"/>
      <c r="O8" s="127" t="s">
        <v>5</v>
      </c>
      <c r="P8" s="18">
        <f>IF(J5=0,0,IF(J13&gt;F13,"Error",F15/J3))</f>
        <v>0.0031777203669631476</v>
      </c>
      <c r="Q8" s="19" t="s">
        <v>40</v>
      </c>
      <c r="R8" s="19"/>
      <c r="S8" s="20"/>
    </row>
    <row r="9" spans="2:57" ht="12.75" customHeight="1" thickBot="1">
      <c r="B9" s="135"/>
      <c r="C9" s="5" t="s">
        <v>23</v>
      </c>
      <c r="D9" s="29"/>
      <c r="E9" s="29"/>
      <c r="F9" s="69">
        <v>1000</v>
      </c>
      <c r="G9" s="70"/>
      <c r="H9" s="29"/>
      <c r="I9" s="29"/>
      <c r="J9" s="141"/>
      <c r="K9" s="142"/>
      <c r="L9" s="10"/>
      <c r="N9" s="31"/>
      <c r="O9" s="32"/>
      <c r="P9" s="33"/>
      <c r="Q9" s="32"/>
      <c r="R9" s="32"/>
      <c r="S9" s="34"/>
      <c r="AM9" s="28"/>
      <c r="AN9" s="28"/>
      <c r="AO9" s="28"/>
      <c r="AP9" s="28"/>
      <c r="AQ9" s="28"/>
      <c r="AU9" s="28"/>
      <c r="AV9" s="28"/>
      <c r="AW9" s="28"/>
      <c r="AY9" s="28"/>
      <c r="BA9" s="28"/>
      <c r="BB9" s="28"/>
      <c r="BD9" s="28"/>
      <c r="BE9" s="28"/>
    </row>
    <row r="10" spans="2:57" ht="12.75" customHeight="1">
      <c r="B10" s="135"/>
      <c r="C10" s="5"/>
      <c r="D10" s="7"/>
      <c r="E10" s="105"/>
      <c r="F10" s="108"/>
      <c r="G10" s="14"/>
      <c r="H10" s="7"/>
      <c r="I10" s="7"/>
      <c r="J10" s="141"/>
      <c r="K10" s="142"/>
      <c r="L10" s="10"/>
      <c r="P10" s="36"/>
      <c r="S10" s="37"/>
      <c r="AM10" s="28"/>
      <c r="AN10" s="28"/>
      <c r="AO10" s="28"/>
      <c r="AP10" s="28"/>
      <c r="AQ10" s="28"/>
      <c r="AU10" s="28"/>
      <c r="AV10" s="28"/>
      <c r="AW10" s="28"/>
      <c r="AY10" s="28"/>
      <c r="BA10" s="28"/>
      <c r="BB10" s="28"/>
      <c r="BD10" s="28"/>
      <c r="BE10" s="28"/>
    </row>
    <row r="11" spans="2:19" ht="18.75" customHeight="1" thickBot="1">
      <c r="B11" s="135"/>
      <c r="C11" s="5" t="s">
        <v>45</v>
      </c>
      <c r="D11" s="29"/>
      <c r="E11" s="29"/>
      <c r="F11" s="67">
        <v>100</v>
      </c>
      <c r="G11" s="14"/>
      <c r="H11" s="30" t="s">
        <v>11</v>
      </c>
      <c r="I11" s="30"/>
      <c r="J11" s="103">
        <f>F7*F11*F9/30000</f>
        <v>300</v>
      </c>
      <c r="K11" s="16" t="s">
        <v>12</v>
      </c>
      <c r="L11" s="10"/>
      <c r="N11" s="1" t="s">
        <v>16</v>
      </c>
      <c r="P11" s="36"/>
      <c r="S11" s="37"/>
    </row>
    <row r="12" spans="2:19" ht="12.75" customHeight="1">
      <c r="B12" s="135"/>
      <c r="C12" s="107"/>
      <c r="D12" s="7"/>
      <c r="E12" s="105"/>
      <c r="F12" s="108">
        <f>IF($J$13&gt;$F$13,"Decrease days on stalks to balance.","")</f>
      </c>
      <c r="G12" s="7"/>
      <c r="H12" s="7"/>
      <c r="I12" s="7"/>
      <c r="J12" s="143" t="str">
        <f>IF(F13&gt;J13,"Acres rented exceeds needs","")</f>
        <v>Acres rented exceeds needs</v>
      </c>
      <c r="K12" s="144"/>
      <c r="L12" s="10"/>
      <c r="N12" s="11"/>
      <c r="O12" s="12"/>
      <c r="P12" s="41"/>
      <c r="Q12" s="12"/>
      <c r="R12" s="12"/>
      <c r="S12" s="13"/>
    </row>
    <row r="13" spans="2:19" ht="12.75" customHeight="1">
      <c r="B13" s="135"/>
      <c r="C13" s="5" t="s">
        <v>13</v>
      </c>
      <c r="D13" s="29"/>
      <c r="E13" s="29"/>
      <c r="F13" s="102">
        <v>135</v>
      </c>
      <c r="G13" s="14"/>
      <c r="H13" s="30" t="s">
        <v>14</v>
      </c>
      <c r="I13" s="30"/>
      <c r="J13" s="103">
        <f>IF(J5=0,0,ROUND(J11*V27/J5,0))</f>
        <v>134</v>
      </c>
      <c r="K13" s="71" t="s">
        <v>15</v>
      </c>
      <c r="L13" s="10"/>
      <c r="N13" s="17"/>
      <c r="O13" s="127" t="s">
        <v>5</v>
      </c>
      <c r="P13" s="18">
        <f>IF(F5=0,0,IF(F18=0,0,IF(J13&gt;F13,"Error",P17/$F$18)))</f>
        <v>0.07944300917407869</v>
      </c>
      <c r="Q13" s="19" t="s">
        <v>38</v>
      </c>
      <c r="R13" s="19"/>
      <c r="S13" s="20"/>
    </row>
    <row r="14" spans="2:19" ht="12.75" customHeight="1">
      <c r="B14" s="135"/>
      <c r="C14" s="104"/>
      <c r="D14" s="105"/>
      <c r="E14" s="105"/>
      <c r="F14" s="108">
        <f>IF($J$13&gt;$F$13,"Increase acres rented to balance.","")</f>
      </c>
      <c r="G14" s="105"/>
      <c r="H14" s="105"/>
      <c r="I14" s="106"/>
      <c r="J14" s="122">
        <f>F15*F13</f>
        <v>1350</v>
      </c>
      <c r="K14" s="71" t="s">
        <v>62</v>
      </c>
      <c r="L14" s="10"/>
      <c r="N14" s="17"/>
      <c r="O14" s="24"/>
      <c r="P14" s="25"/>
      <c r="Q14" s="26"/>
      <c r="R14" s="26"/>
      <c r="S14" s="20"/>
    </row>
    <row r="15" spans="2:19" ht="12.75" customHeight="1">
      <c r="B15" s="136"/>
      <c r="C15" s="38" t="s">
        <v>6</v>
      </c>
      <c r="D15" s="72"/>
      <c r="E15" s="72" t="s">
        <v>5</v>
      </c>
      <c r="F15" s="21">
        <v>10</v>
      </c>
      <c r="G15" s="73"/>
      <c r="H15" s="46" t="s">
        <v>7</v>
      </c>
      <c r="I15" s="46"/>
      <c r="J15" s="123">
        <f>IF(F7=0,0,IF(F11=0,"",F15*F13/F7/F11))</f>
        <v>0.15</v>
      </c>
      <c r="K15" s="87" t="s">
        <v>64</v>
      </c>
      <c r="L15" s="39"/>
      <c r="N15" s="27"/>
      <c r="O15" s="127" t="s">
        <v>5</v>
      </c>
      <c r="P15" s="18">
        <f>IF(F5=0,0,IF(F20=0,0,IF(J13&gt;F13,"Error",P17/$F$20)))</f>
        <v>0.011349001310582668</v>
      </c>
      <c r="Q15" s="19" t="s">
        <v>39</v>
      </c>
      <c r="R15" s="19"/>
      <c r="S15" s="20"/>
    </row>
    <row r="16" spans="2:19" ht="12.75" customHeight="1">
      <c r="B16" s="40"/>
      <c r="C16" s="7"/>
      <c r="D16" s="7"/>
      <c r="E16" s="7"/>
      <c r="F16" s="7"/>
      <c r="G16" s="7"/>
      <c r="H16" s="7"/>
      <c r="I16" s="7"/>
      <c r="J16" s="112"/>
      <c r="K16" s="7"/>
      <c r="L16" s="39"/>
      <c r="N16" s="27"/>
      <c r="O16" s="24"/>
      <c r="P16" s="25"/>
      <c r="Q16" s="26"/>
      <c r="R16" s="26"/>
      <c r="S16" s="20"/>
    </row>
    <row r="17" spans="2:19" ht="12.75" customHeight="1">
      <c r="B17" s="138" t="s">
        <v>17</v>
      </c>
      <c r="C17" s="43"/>
      <c r="D17" s="43"/>
      <c r="E17" s="43"/>
      <c r="F17" s="43"/>
      <c r="G17" s="43"/>
      <c r="H17" s="43"/>
      <c r="I17" s="74"/>
      <c r="J17" s="44"/>
      <c r="K17" s="9"/>
      <c r="L17" s="39"/>
      <c r="N17" s="27"/>
      <c r="O17" s="127" t="s">
        <v>5</v>
      </c>
      <c r="P17" s="18">
        <f>IF(J5=0,0,IF(J13&gt;F13,"Error",F15/$J$5))</f>
        <v>0.006355440733926295</v>
      </c>
      <c r="Q17" s="19" t="s">
        <v>40</v>
      </c>
      <c r="R17" s="19"/>
      <c r="S17" s="20"/>
    </row>
    <row r="18" spans="2:19" ht="12.75" customHeight="1" thickBot="1">
      <c r="B18" s="139"/>
      <c r="C18" s="29" t="s">
        <v>18</v>
      </c>
      <c r="D18" s="7"/>
      <c r="E18" s="7"/>
      <c r="F18" s="64">
        <v>0.08</v>
      </c>
      <c r="G18" s="65"/>
      <c r="H18" s="7"/>
      <c r="I18" s="77"/>
      <c r="J18" s="45"/>
      <c r="K18" s="16"/>
      <c r="L18" s="10"/>
      <c r="N18" s="31"/>
      <c r="O18" s="32"/>
      <c r="P18" s="33"/>
      <c r="Q18" s="32"/>
      <c r="R18" s="32"/>
      <c r="S18" s="34"/>
    </row>
    <row r="19" spans="2:19" ht="12.75" customHeight="1">
      <c r="B19" s="139"/>
      <c r="C19" s="29"/>
      <c r="D19" s="7"/>
      <c r="E19" s="7"/>
      <c r="F19" s="14"/>
      <c r="G19" s="14"/>
      <c r="H19" s="7"/>
      <c r="I19" s="77"/>
      <c r="J19" s="45"/>
      <c r="K19" s="16"/>
      <c r="L19" s="10"/>
      <c r="P19" s="36"/>
      <c r="S19" s="37"/>
    </row>
    <row r="20" spans="2:19" ht="18.75" customHeight="1" thickBot="1">
      <c r="B20" s="139"/>
      <c r="C20" s="29" t="s">
        <v>19</v>
      </c>
      <c r="D20" s="7"/>
      <c r="E20" s="7"/>
      <c r="F20" s="64">
        <v>0.56</v>
      </c>
      <c r="G20" s="65"/>
      <c r="H20" s="7"/>
      <c r="I20" s="77"/>
      <c r="J20" s="45"/>
      <c r="K20" s="16"/>
      <c r="L20" s="10"/>
      <c r="N20" s="1" t="s">
        <v>22</v>
      </c>
      <c r="P20" s="36"/>
      <c r="S20" s="37"/>
    </row>
    <row r="21" spans="2:19" ht="12.75" customHeight="1">
      <c r="B21" s="140"/>
      <c r="C21" s="110"/>
      <c r="D21" s="110"/>
      <c r="E21" s="110"/>
      <c r="F21" s="110"/>
      <c r="G21" s="110"/>
      <c r="H21" s="110"/>
      <c r="I21" s="111"/>
      <c r="J21" s="47"/>
      <c r="K21" s="48"/>
      <c r="L21" s="10"/>
      <c r="N21" s="11"/>
      <c r="O21" s="12"/>
      <c r="P21" s="41"/>
      <c r="Q21" s="12"/>
      <c r="R21" s="12"/>
      <c r="S21" s="13"/>
    </row>
    <row r="22" spans="2:19" ht="12.75" customHeight="1">
      <c r="B22" s="49"/>
      <c r="C22" s="29"/>
      <c r="D22" s="7"/>
      <c r="E22" s="7"/>
      <c r="F22" s="14"/>
      <c r="G22" s="14"/>
      <c r="H22" s="7"/>
      <c r="I22" s="7"/>
      <c r="J22" s="112"/>
      <c r="K22" s="7"/>
      <c r="L22" s="10"/>
      <c r="N22" s="17"/>
      <c r="O22" s="127" t="s">
        <v>5</v>
      </c>
      <c r="P22" s="18">
        <f>IF(F18=0,0,IF(P26=0,0,IF(J13&gt;F13,"Error",P26/$F$18)))</f>
        <v>0.21184802446420986</v>
      </c>
      <c r="Q22" s="19" t="s">
        <v>38</v>
      </c>
      <c r="R22" s="19"/>
      <c r="S22" s="20"/>
    </row>
    <row r="23" spans="2:19" ht="12.75" customHeight="1">
      <c r="B23" s="138" t="s">
        <v>24</v>
      </c>
      <c r="C23" s="42" t="s">
        <v>25</v>
      </c>
      <c r="D23" s="43"/>
      <c r="E23" s="43"/>
      <c r="F23" s="50">
        <v>75</v>
      </c>
      <c r="G23" s="75"/>
      <c r="H23" s="43" t="s">
        <v>26</v>
      </c>
      <c r="I23" s="43"/>
      <c r="J23" s="44"/>
      <c r="K23" s="9"/>
      <c r="L23" s="10"/>
      <c r="N23" s="17"/>
      <c r="O23" s="24"/>
      <c r="P23" s="25"/>
      <c r="Q23" s="26"/>
      <c r="R23" s="26"/>
      <c r="S23" s="20"/>
    </row>
    <row r="24" spans="2:19" ht="12.75" customHeight="1">
      <c r="B24" s="139"/>
      <c r="C24" s="5"/>
      <c r="D24" s="7"/>
      <c r="E24" s="7"/>
      <c r="F24" s="14"/>
      <c r="G24" s="14"/>
      <c r="H24" s="7"/>
      <c r="I24" s="7"/>
      <c r="J24" s="122">
        <f>F23*F25</f>
        <v>375</v>
      </c>
      <c r="K24" s="71" t="s">
        <v>55</v>
      </c>
      <c r="L24" s="10"/>
      <c r="N24" s="27"/>
      <c r="O24" s="127" t="s">
        <v>5</v>
      </c>
      <c r="P24" s="18">
        <f>IF(F20=0,0,IF(P26=0,0,IF(J13&gt;F13,"Error",P26/$F$20)))</f>
        <v>0.03026400349488712</v>
      </c>
      <c r="Q24" s="19" t="s">
        <v>39</v>
      </c>
      <c r="R24" s="19"/>
      <c r="S24" s="20"/>
    </row>
    <row r="25" spans="2:19" ht="12.75" customHeight="1">
      <c r="B25" s="139"/>
      <c r="C25" s="5" t="s">
        <v>27</v>
      </c>
      <c r="D25" s="7"/>
      <c r="E25" s="6" t="s">
        <v>5</v>
      </c>
      <c r="F25" s="51">
        <v>5</v>
      </c>
      <c r="G25" s="76"/>
      <c r="H25" s="7" t="s">
        <v>28</v>
      </c>
      <c r="I25" s="7"/>
      <c r="J25" s="122">
        <f>IF(F27=0,0,ROUNDUP(F7/F27,0)*J24*2)</f>
        <v>2250</v>
      </c>
      <c r="K25" s="71" t="s">
        <v>54</v>
      </c>
      <c r="L25" s="10"/>
      <c r="N25" s="27"/>
      <c r="O25" s="24"/>
      <c r="P25" s="25"/>
      <c r="Q25" s="26"/>
      <c r="R25" s="26"/>
      <c r="S25" s="20"/>
    </row>
    <row r="26" spans="2:19" ht="12.75" customHeight="1">
      <c r="B26" s="139"/>
      <c r="C26" s="5"/>
      <c r="D26" s="7"/>
      <c r="E26" s="7"/>
      <c r="F26" s="14"/>
      <c r="G26" s="14"/>
      <c r="H26" s="7"/>
      <c r="I26" s="7"/>
      <c r="J26" s="125">
        <f>IF(F27=0,0,IF(F7=0,"",J25/F7))</f>
        <v>25</v>
      </c>
      <c r="K26" s="71" t="s">
        <v>65</v>
      </c>
      <c r="L26" s="10"/>
      <c r="N26" s="27"/>
      <c r="O26" s="127" t="s">
        <v>5</v>
      </c>
      <c r="P26" s="18">
        <f>IF(F13*J5=0,0,IF(J13&gt;F13,"Error",IF(F27=0,P17,IF(F9=0,0,J25/(J5*F13)+P17))))</f>
        <v>0.016947841957136788</v>
      </c>
      <c r="Q26" s="19" t="s">
        <v>40</v>
      </c>
      <c r="R26" s="19"/>
      <c r="S26" s="20"/>
    </row>
    <row r="27" spans="2:23" ht="12.75" customHeight="1" thickBot="1">
      <c r="B27" s="140"/>
      <c r="C27" s="38" t="s">
        <v>31</v>
      </c>
      <c r="D27" s="46"/>
      <c r="E27" s="46"/>
      <c r="F27" s="21">
        <v>35</v>
      </c>
      <c r="G27" s="73"/>
      <c r="H27" s="46"/>
      <c r="I27" s="46"/>
      <c r="J27" s="118"/>
      <c r="K27" s="87"/>
      <c r="L27" s="10"/>
      <c r="N27" s="31"/>
      <c r="O27" s="32"/>
      <c r="P27" s="33"/>
      <c r="Q27" s="32"/>
      <c r="R27" s="32"/>
      <c r="S27" s="34"/>
      <c r="V27" s="121">
        <v>702</v>
      </c>
      <c r="W27" s="121" t="s">
        <v>30</v>
      </c>
    </row>
    <row r="28" spans="2:19" ht="12.75" customHeight="1">
      <c r="B28" s="49"/>
      <c r="C28" s="29"/>
      <c r="D28" s="7"/>
      <c r="E28" s="7"/>
      <c r="F28" s="14"/>
      <c r="G28" s="14"/>
      <c r="H28" s="7"/>
      <c r="I28" s="7"/>
      <c r="J28" s="112"/>
      <c r="K28" s="7"/>
      <c r="L28" s="10"/>
      <c r="S28" s="37"/>
    </row>
    <row r="29" spans="2:19" ht="18.75" customHeight="1" thickBot="1">
      <c r="B29" s="138" t="s">
        <v>32</v>
      </c>
      <c r="C29" s="42" t="s">
        <v>33</v>
      </c>
      <c r="D29" s="43"/>
      <c r="E29" s="43"/>
      <c r="F29" s="50">
        <v>60</v>
      </c>
      <c r="G29" s="75"/>
      <c r="H29" s="43" t="s">
        <v>26</v>
      </c>
      <c r="I29" s="43"/>
      <c r="J29" s="119"/>
      <c r="K29" s="120"/>
      <c r="L29" s="10"/>
      <c r="N29" s="1" t="s">
        <v>34</v>
      </c>
      <c r="P29" s="36"/>
      <c r="S29" s="37"/>
    </row>
    <row r="30" spans="2:19" ht="12.75" customHeight="1">
      <c r="B30" s="139"/>
      <c r="C30" s="5"/>
      <c r="D30" s="7"/>
      <c r="E30" s="7"/>
      <c r="F30" s="14"/>
      <c r="G30" s="14"/>
      <c r="H30" s="7"/>
      <c r="I30" s="7"/>
      <c r="J30" s="45"/>
      <c r="K30" s="16"/>
      <c r="L30" s="10"/>
      <c r="N30" s="11"/>
      <c r="O30" s="12"/>
      <c r="P30" s="41"/>
      <c r="Q30" s="12"/>
      <c r="R30" s="12"/>
      <c r="S30" s="13"/>
    </row>
    <row r="31" spans="2:19" ht="12.75" customHeight="1">
      <c r="B31" s="139"/>
      <c r="C31" s="5" t="s">
        <v>35</v>
      </c>
      <c r="D31" s="7"/>
      <c r="E31" s="6" t="s">
        <v>5</v>
      </c>
      <c r="F31" s="51">
        <v>0.45</v>
      </c>
      <c r="G31" s="76"/>
      <c r="H31" s="7" t="s">
        <v>28</v>
      </c>
      <c r="I31" s="7"/>
      <c r="J31" s="122">
        <f>2*F31*F29+F33</f>
        <v>84</v>
      </c>
      <c r="K31" s="71" t="s">
        <v>66</v>
      </c>
      <c r="L31" s="10"/>
      <c r="N31" s="17"/>
      <c r="O31" s="127" t="s">
        <v>5</v>
      </c>
      <c r="P31" s="18">
        <f>IF(F18=0,0,IF(P35=0,0,IF(J13&gt;F13,"Error",P35/$F$18)))</f>
        <v>0.23656362731836766</v>
      </c>
      <c r="Q31" s="19" t="s">
        <v>38</v>
      </c>
      <c r="R31" s="19"/>
      <c r="S31" s="20"/>
    </row>
    <row r="32" spans="2:19" ht="12.75" customHeight="1">
      <c r="B32" s="139"/>
      <c r="C32" s="5"/>
      <c r="D32" s="7"/>
      <c r="E32" s="7"/>
      <c r="F32" s="14"/>
      <c r="G32" s="14"/>
      <c r="H32" s="7"/>
      <c r="I32" s="7"/>
      <c r="J32" s="122">
        <f>J31*F35</f>
        <v>420</v>
      </c>
      <c r="K32" s="71" t="s">
        <v>57</v>
      </c>
      <c r="L32" s="10"/>
      <c r="N32" s="17"/>
      <c r="O32" s="24"/>
      <c r="P32" s="25"/>
      <c r="Q32" s="26"/>
      <c r="R32" s="26"/>
      <c r="S32" s="20"/>
    </row>
    <row r="33" spans="2:19" ht="12.75" customHeight="1">
      <c r="B33" s="139"/>
      <c r="C33" s="5" t="s">
        <v>36</v>
      </c>
      <c r="D33" s="7"/>
      <c r="E33" s="7"/>
      <c r="F33" s="21">
        <v>30</v>
      </c>
      <c r="G33" s="14"/>
      <c r="H33" s="7"/>
      <c r="I33" s="7"/>
      <c r="J33" s="125">
        <f>IF(F7=0,0,J32/F7)</f>
        <v>4.666666666666667</v>
      </c>
      <c r="K33" s="71" t="s">
        <v>65</v>
      </c>
      <c r="L33" s="10"/>
      <c r="N33" s="27"/>
      <c r="O33" s="127" t="s">
        <v>5</v>
      </c>
      <c r="P33" s="18">
        <f>IF(F20=0,0,IF(P35=0,0,IF(J13&gt;F13,"Error",P35/$F$20)))</f>
        <v>0.033794803902623946</v>
      </c>
      <c r="Q33" s="19" t="s">
        <v>39</v>
      </c>
      <c r="R33" s="19"/>
      <c r="S33" s="20"/>
    </row>
    <row r="34" spans="2:19" ht="12.75" customHeight="1">
      <c r="B34" s="139"/>
      <c r="C34" s="5"/>
      <c r="D34" s="7"/>
      <c r="E34" s="7"/>
      <c r="F34" s="14"/>
      <c r="G34" s="14"/>
      <c r="H34" s="7"/>
      <c r="I34" s="7"/>
      <c r="J34" s="45"/>
      <c r="K34" s="16"/>
      <c r="L34" s="10"/>
      <c r="N34" s="27"/>
      <c r="O34" s="24"/>
      <c r="P34" s="25"/>
      <c r="Q34" s="26"/>
      <c r="R34" s="26"/>
      <c r="S34" s="20"/>
    </row>
    <row r="35" spans="2:19" ht="12.75" customHeight="1">
      <c r="B35" s="140"/>
      <c r="C35" s="38" t="s">
        <v>37</v>
      </c>
      <c r="D35" s="46"/>
      <c r="E35" s="46"/>
      <c r="F35" s="21">
        <v>5</v>
      </c>
      <c r="G35" s="73"/>
      <c r="H35" s="46"/>
      <c r="I35" s="46"/>
      <c r="J35" s="52"/>
      <c r="K35" s="48"/>
      <c r="L35" s="10"/>
      <c r="N35" s="27"/>
      <c r="O35" s="127" t="s">
        <v>5</v>
      </c>
      <c r="P35" s="18">
        <f>IF(F13*J5=0,0,IF(J13&gt;F13,"Error",J32/(J5*F13)+P26))</f>
        <v>0.018925090185469413</v>
      </c>
      <c r="Q35" s="19" t="s">
        <v>40</v>
      </c>
      <c r="R35" s="19"/>
      <c r="S35" s="20"/>
    </row>
    <row r="36" spans="2:19" ht="12.75" customHeight="1" thickBot="1">
      <c r="B36" s="53"/>
      <c r="C36" s="54"/>
      <c r="D36" s="55"/>
      <c r="E36" s="55"/>
      <c r="F36" s="56"/>
      <c r="G36" s="56"/>
      <c r="H36" s="55"/>
      <c r="I36" s="55"/>
      <c r="J36" s="55"/>
      <c r="K36" s="55"/>
      <c r="L36" s="57"/>
      <c r="N36" s="31"/>
      <c r="O36" s="32"/>
      <c r="P36" s="33"/>
      <c r="Q36" s="32"/>
      <c r="R36" s="32"/>
      <c r="S36" s="34"/>
    </row>
    <row r="37" ht="12.75" customHeight="1"/>
    <row r="38" ht="18.75" customHeight="1" thickBot="1">
      <c r="B38" s="113" t="s">
        <v>58</v>
      </c>
    </row>
    <row r="39" spans="2:12" ht="12.7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3"/>
    </row>
    <row r="40" spans="2:12" s="117" customFormat="1" ht="18.75" customHeight="1">
      <c r="B40" s="114"/>
      <c r="C40" s="115"/>
      <c r="D40" s="78" t="s">
        <v>42</v>
      </c>
      <c r="E40" s="79" t="s">
        <v>41</v>
      </c>
      <c r="F40" s="80" t="s">
        <v>67</v>
      </c>
      <c r="G40" s="134" t="s">
        <v>43</v>
      </c>
      <c r="H40" s="80" t="s">
        <v>68</v>
      </c>
      <c r="I40" s="79" t="s">
        <v>43</v>
      </c>
      <c r="J40" s="80" t="s">
        <v>69</v>
      </c>
      <c r="K40" s="115"/>
      <c r="L40" s="116"/>
    </row>
    <row r="41" spans="2:12" ht="12.75" customHeight="1"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0"/>
    </row>
    <row r="42" spans="2:12" ht="12.75" customHeight="1">
      <c r="B42" s="27"/>
      <c r="C42" s="58" t="s">
        <v>59</v>
      </c>
      <c r="D42" s="59">
        <f>IF(J13&gt;F13,"Error",J42+H42+F42)</f>
        <v>4020</v>
      </c>
      <c r="E42" s="128" t="s">
        <v>41</v>
      </c>
      <c r="F42" s="81">
        <f>IF(J13&gt;F13,"Error",F15*F13)</f>
        <v>1350</v>
      </c>
      <c r="G42" s="131" t="s">
        <v>43</v>
      </c>
      <c r="H42" s="82">
        <f>IF(J13&gt;F13,"Error",J25)</f>
        <v>2250</v>
      </c>
      <c r="I42" s="128" t="s">
        <v>43</v>
      </c>
      <c r="J42" s="82">
        <f>IF(J13&gt;F13,"Error",J32)</f>
        <v>420</v>
      </c>
      <c r="K42" s="26"/>
      <c r="L42" s="20"/>
    </row>
    <row r="43" spans="2:12" ht="12.75" customHeight="1">
      <c r="B43" s="27"/>
      <c r="C43" s="58"/>
      <c r="D43" s="59"/>
      <c r="E43" s="129"/>
      <c r="F43" s="83"/>
      <c r="G43" s="130"/>
      <c r="H43" s="83"/>
      <c r="I43" s="130"/>
      <c r="J43" s="83"/>
      <c r="K43" s="26"/>
      <c r="L43" s="20"/>
    </row>
    <row r="44" spans="2:12" ht="12.75" customHeight="1">
      <c r="B44" s="27"/>
      <c r="C44" s="58" t="s">
        <v>60</v>
      </c>
      <c r="D44" s="60">
        <f>IF(F7=0,0,IF(J13&gt;F13,"Error",D42/F7))</f>
        <v>44.666666666666664</v>
      </c>
      <c r="E44" s="128" t="s">
        <v>41</v>
      </c>
      <c r="F44" s="84">
        <f>IF(F7=0,0,IF(J13&gt;F13,"Error",F42/F7))</f>
        <v>15</v>
      </c>
      <c r="G44" s="132" t="s">
        <v>43</v>
      </c>
      <c r="H44" s="85">
        <f>IF(J13&gt;F13,"Error",J26)</f>
        <v>25</v>
      </c>
      <c r="I44" s="133" t="s">
        <v>43</v>
      </c>
      <c r="J44" s="85">
        <f>IF(J13&gt;F13,"Error",J33)</f>
        <v>4.666666666666667</v>
      </c>
      <c r="K44" s="26"/>
      <c r="L44" s="20"/>
    </row>
    <row r="45" spans="2:12" ht="12.75" customHeight="1">
      <c r="B45" s="27"/>
      <c r="C45" s="26"/>
      <c r="D45" s="26"/>
      <c r="E45" s="130"/>
      <c r="F45" s="83"/>
      <c r="G45" s="130"/>
      <c r="H45" s="83"/>
      <c r="I45" s="130"/>
      <c r="J45" s="83"/>
      <c r="K45" s="26"/>
      <c r="L45" s="20"/>
    </row>
    <row r="46" spans="2:12" ht="12.75" customHeight="1">
      <c r="B46" s="27"/>
      <c r="C46" s="58" t="s">
        <v>61</v>
      </c>
      <c r="D46" s="60">
        <f>IF(F11=0,0,IF(J13&gt;F13,"Error",D44/F11))</f>
        <v>0.44666666666666666</v>
      </c>
      <c r="E46" s="128" t="s">
        <v>41</v>
      </c>
      <c r="F46" s="84">
        <f>IF($F$11=0,0,IF(J13&gt;F13,"Error",F44/$F$11))</f>
        <v>0.15</v>
      </c>
      <c r="G46" s="131" t="s">
        <v>43</v>
      </c>
      <c r="H46" s="84">
        <f>IF($F$11=0,0,IF(J13&gt;F13,"Error",H44/$F$11))</f>
        <v>0.25</v>
      </c>
      <c r="I46" s="128" t="s">
        <v>43</v>
      </c>
      <c r="J46" s="84">
        <f>IF($F$11=0,0,IF(J13&gt;F13,"Error",J44/$F$11))</f>
        <v>0.04666666666666667</v>
      </c>
      <c r="K46" s="26"/>
      <c r="L46" s="20"/>
    </row>
    <row r="47" spans="2:12" ht="12.75" customHeight="1" thickBot="1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4"/>
    </row>
    <row r="48" ht="12.75" customHeight="1"/>
    <row r="49" ht="12.75" customHeight="1"/>
    <row r="50" ht="12.75" customHeight="1"/>
    <row r="51" ht="12.75" customHeight="1"/>
  </sheetData>
  <sheetProtection/>
  <mergeCells count="7">
    <mergeCell ref="B3:B15"/>
    <mergeCell ref="J2:K2"/>
    <mergeCell ref="B29:B35"/>
    <mergeCell ref="B23:B27"/>
    <mergeCell ref="B17:B21"/>
    <mergeCell ref="J6:K10"/>
    <mergeCell ref="J12:K12"/>
  </mergeCells>
  <dataValidations count="4">
    <dataValidation type="decimal" operator="greaterThanOrEqual" allowBlank="1" showInputMessage="1" showErrorMessage="1" errorTitle="Restricted Data Entry" error="Only numbers greater than or equal to zero can be entered into this cell." sqref="F35:G35 F3:G3 F5:G5 F7:G7 F27:G27 F25:G25 F23:G23 F33:G33 F31:G31 F29:G29">
      <formula1>0</formula1>
    </dataValidation>
    <dataValidation type="decimal" operator="greaterThanOrEqual" allowBlank="1" showInputMessage="1" showErrorMessage="1" sqref="F36:G36 F22:G22 G8 G4 F32:G32 F6:G6 F28:G28 F24:G24 F26:G26 F34:G34 F30:G30 G10">
      <formula1>0</formula1>
    </dataValidation>
    <dataValidation type="decimal" operator="greaterThan" allowBlank="1" showInputMessage="1" showErrorMessage="1" errorTitle="Restricted Data Entry" error="Only numbers greater than zero can be entered into this cell." sqref="F15:G15 F18:G18 F20:G20">
      <formula1>0</formula1>
    </dataValidation>
    <dataValidation type="decimal" operator="greaterThan" allowBlank="1" showInputMessage="1" showErrorMessage="1" sqref="F19:G19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Wilson</dc:creator>
  <cp:keywords/>
  <dc:description/>
  <cp:lastModifiedBy>Devin Broadhead</cp:lastModifiedBy>
  <dcterms:created xsi:type="dcterms:W3CDTF">2007-11-01T16:53:11Z</dcterms:created>
  <dcterms:modified xsi:type="dcterms:W3CDTF">2018-10-17T15:54:56Z</dcterms:modified>
  <cp:category/>
  <cp:version/>
  <cp:contentType/>
  <cp:contentStatus/>
</cp:coreProperties>
</file>